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mc:AlternateContent xmlns:mc="http://schemas.openxmlformats.org/markup-compatibility/2006">
    <mc:Choice Requires="x15">
      <x15ac:absPath xmlns:x15ac="http://schemas.microsoft.com/office/spreadsheetml/2010/11/ac" url="X:\Tarifs\Tarifs 2023\"/>
    </mc:Choice>
  </mc:AlternateContent>
  <xr:revisionPtr revIDLastSave="0" documentId="13_ncr:1_{E1E23FB3-FB7B-4585-B76A-BC0E5209F060}" xr6:coauthVersionLast="36" xr6:coauthVersionMax="47" xr10:uidLastSave="{00000000-0000-0000-0000-000000000000}"/>
  <workbookProtection workbookPassword="CDC4" lockStructure="1"/>
  <bookViews>
    <workbookView xWindow="-84" yWindow="12852" windowWidth="23256" windowHeight="12456" tabRatio="855" xr2:uid="{00000000-000D-0000-FFFF-FFFF00000000}"/>
  </bookViews>
  <sheets>
    <sheet name="TOTAL ORDER" sheetId="8" r:id="rId1"/>
    <sheet name="VOLX - Holds PU " sheetId="9" r:id="rId2"/>
    <sheet name="VOLX - Holds PE" sheetId="10" r:id="rId3"/>
    <sheet name="VOLX - Holds Dual Texture" sheetId="17" r:id="rId4"/>
    <sheet name="INSPIR - Holds PE PU" sheetId="12" r:id="rId5"/>
    <sheet name="VOLX - Wood Volumes" sheetId="14" r:id="rId6"/>
    <sheet name="Speed Holds IFSC" sheetId="18" r:id="rId7"/>
  </sheets>
  <definedNames>
    <definedName name="http___volxholds_com_shop_volumes_delta_1">#REF!</definedName>
    <definedName name="view">#REF!</definedName>
  </definedNames>
  <calcPr calcId="191029"/>
</workbook>
</file>

<file path=xl/calcChain.xml><?xml version="1.0" encoding="utf-8"?>
<calcChain xmlns="http://schemas.openxmlformats.org/spreadsheetml/2006/main">
  <c r="Y43" i="9" l="1"/>
  <c r="X43" i="9"/>
  <c r="Y61" i="9"/>
  <c r="Y60" i="9"/>
  <c r="Y52" i="9"/>
  <c r="Y53" i="9"/>
  <c r="Y54" i="9"/>
  <c r="Y55" i="9"/>
  <c r="Y56" i="9"/>
  <c r="Y57" i="9"/>
  <c r="Y58" i="9"/>
  <c r="Y51" i="9"/>
  <c r="Y49" i="9"/>
  <c r="Y4" i="9"/>
  <c r="Y5" i="9"/>
  <c r="Y6" i="9"/>
  <c r="Y7" i="9"/>
  <c r="Y8" i="9"/>
  <c r="Y9" i="9"/>
  <c r="Y10" i="9"/>
  <c r="Y11" i="9"/>
  <c r="Y12" i="9"/>
  <c r="Y13" i="9"/>
  <c r="Y14" i="9"/>
  <c r="Y15" i="9"/>
  <c r="Y16" i="9"/>
  <c r="Y17" i="9"/>
  <c r="Y18" i="9"/>
  <c r="Y19" i="9"/>
  <c r="Y20" i="9"/>
  <c r="Y21" i="9"/>
  <c r="Y22" i="9"/>
  <c r="Y23" i="9"/>
  <c r="Y24" i="9"/>
  <c r="Y25" i="9"/>
  <c r="Y26" i="9"/>
  <c r="Y27" i="9"/>
  <c r="Y28" i="9"/>
  <c r="Y29" i="9"/>
  <c r="Y30" i="9"/>
  <c r="Y31" i="9"/>
  <c r="Y32" i="9"/>
  <c r="Y33" i="9"/>
  <c r="Y34" i="9"/>
  <c r="Y35" i="9"/>
  <c r="Y36" i="9"/>
  <c r="Y37" i="9"/>
  <c r="Y38" i="9"/>
  <c r="Y39" i="9"/>
  <c r="Y40" i="9"/>
  <c r="Y41" i="9"/>
  <c r="Y42" i="9"/>
  <c r="Y44" i="9"/>
  <c r="Y45" i="9"/>
  <c r="Y46" i="9"/>
  <c r="Y47" i="9"/>
  <c r="Y3" i="9"/>
  <c r="X61" i="9"/>
  <c r="X60" i="9"/>
  <c r="X52" i="9"/>
  <c r="X53" i="9"/>
  <c r="X54" i="9"/>
  <c r="X55" i="9"/>
  <c r="X56" i="9"/>
  <c r="X57" i="9"/>
  <c r="X58" i="9"/>
  <c r="X51" i="9"/>
  <c r="X49" i="9"/>
  <c r="X4" i="9"/>
  <c r="X5" i="9"/>
  <c r="X6" i="9"/>
  <c r="X7" i="9"/>
  <c r="X8" i="9"/>
  <c r="X9" i="9"/>
  <c r="X10" i="9"/>
  <c r="X11" i="9"/>
  <c r="X12" i="9"/>
  <c r="X13" i="9"/>
  <c r="X14" i="9"/>
  <c r="X15" i="9"/>
  <c r="X16" i="9"/>
  <c r="X17" i="9"/>
  <c r="X18" i="9"/>
  <c r="X19" i="9"/>
  <c r="X20" i="9"/>
  <c r="X21" i="9"/>
  <c r="X22" i="9"/>
  <c r="X23" i="9"/>
  <c r="X24" i="9"/>
  <c r="X25" i="9"/>
  <c r="X26" i="9"/>
  <c r="X27" i="9"/>
  <c r="X28" i="9"/>
  <c r="X29" i="9"/>
  <c r="X30" i="9"/>
  <c r="X31" i="9"/>
  <c r="X32" i="9"/>
  <c r="X33" i="9"/>
  <c r="X34" i="9"/>
  <c r="X35" i="9"/>
  <c r="X36" i="9"/>
  <c r="X37" i="9"/>
  <c r="X38" i="9"/>
  <c r="X39" i="9"/>
  <c r="X40" i="9"/>
  <c r="X41" i="9"/>
  <c r="X42" i="9"/>
  <c r="X44" i="9"/>
  <c r="X45" i="9"/>
  <c r="X46" i="9"/>
  <c r="X47" i="9"/>
  <c r="X3" i="9"/>
  <c r="G58" i="12"/>
  <c r="H57" i="12"/>
  <c r="I57" i="12"/>
  <c r="J57" i="12"/>
  <c r="K57" i="12"/>
  <c r="L57" i="12"/>
  <c r="M57" i="12"/>
  <c r="N57" i="12"/>
  <c r="O57" i="12"/>
  <c r="P57" i="12"/>
  <c r="Q57" i="12"/>
  <c r="R57" i="12"/>
  <c r="S57" i="12"/>
  <c r="T57" i="12"/>
  <c r="U57" i="12"/>
  <c r="V57" i="12"/>
  <c r="W57" i="12"/>
  <c r="G57" i="12"/>
  <c r="H58" i="12"/>
  <c r="I58" i="12"/>
  <c r="J58" i="12"/>
  <c r="K58" i="12"/>
  <c r="L58" i="12"/>
  <c r="M58" i="12"/>
  <c r="N58" i="12"/>
  <c r="O58" i="12"/>
  <c r="P58" i="12"/>
  <c r="Q58" i="12"/>
  <c r="R58" i="12"/>
  <c r="S58" i="12"/>
  <c r="T58" i="12"/>
  <c r="U58" i="12"/>
  <c r="V58" i="12"/>
  <c r="W58" i="12"/>
  <c r="G68" i="9" l="1"/>
  <c r="G62" i="9"/>
  <c r="H62" i="9"/>
  <c r="I62" i="9"/>
  <c r="K62" i="9"/>
  <c r="L62" i="9"/>
  <c r="M62" i="9"/>
  <c r="N62" i="9"/>
  <c r="O62" i="9"/>
  <c r="P62" i="9"/>
  <c r="Q62" i="9"/>
  <c r="R62" i="9"/>
  <c r="S62" i="9"/>
  <c r="T62" i="9"/>
  <c r="U62" i="9"/>
  <c r="V62" i="9"/>
  <c r="W62" i="9"/>
  <c r="J62" i="9"/>
  <c r="G23" i="17"/>
  <c r="H28" i="17"/>
  <c r="I28" i="17"/>
  <c r="J28" i="17"/>
  <c r="K28" i="17"/>
  <c r="L28" i="17"/>
  <c r="M28" i="17"/>
  <c r="N28" i="17"/>
  <c r="O28" i="17"/>
  <c r="P28" i="17"/>
  <c r="Q28" i="17"/>
  <c r="R28" i="17"/>
  <c r="S28" i="17"/>
  <c r="T28" i="17"/>
  <c r="U28" i="17"/>
  <c r="V28" i="17"/>
  <c r="W28" i="17"/>
  <c r="G28" i="17"/>
  <c r="H23" i="17"/>
  <c r="I23" i="17"/>
  <c r="J23" i="17"/>
  <c r="K23" i="17"/>
  <c r="L23" i="17"/>
  <c r="M23" i="17"/>
  <c r="N23" i="17"/>
  <c r="O23" i="17"/>
  <c r="P23" i="17"/>
  <c r="Q23" i="17"/>
  <c r="R23" i="17"/>
  <c r="S23" i="17"/>
  <c r="T23" i="17"/>
  <c r="U23" i="17"/>
  <c r="V23" i="17"/>
  <c r="W23" i="17"/>
  <c r="AG23" i="17"/>
  <c r="AA23" i="17"/>
  <c r="AA28" i="17" s="1"/>
  <c r="X28" i="17" l="1"/>
  <c r="G29" i="17" s="1"/>
  <c r="Z40" i="12"/>
  <c r="Z44" i="12"/>
  <c r="Z22" i="17" l="1"/>
  <c r="AE22" i="17" s="1"/>
  <c r="Y22" i="17"/>
  <c r="X22" i="17"/>
  <c r="Z49" i="9"/>
  <c r="AE49" i="9" s="1"/>
  <c r="Z105" i="10"/>
  <c r="AC105" i="10" s="1"/>
  <c r="Y105" i="10"/>
  <c r="X105" i="10"/>
  <c r="H211" i="10"/>
  <c r="I211" i="10"/>
  <c r="J211" i="10"/>
  <c r="K211" i="10"/>
  <c r="L211" i="10"/>
  <c r="M211" i="10"/>
  <c r="N211" i="10"/>
  <c r="O211" i="10"/>
  <c r="P211" i="10"/>
  <c r="Q211" i="10"/>
  <c r="R211" i="10"/>
  <c r="S211" i="10"/>
  <c r="T211" i="10"/>
  <c r="U211" i="10"/>
  <c r="V211" i="10"/>
  <c r="W211" i="10"/>
  <c r="G211" i="10"/>
  <c r="Y205" i="10"/>
  <c r="Y204" i="10"/>
  <c r="Y203" i="10"/>
  <c r="Y202" i="10"/>
  <c r="Y201" i="10"/>
  <c r="Y200" i="10"/>
  <c r="Y198" i="10"/>
  <c r="Y197" i="10"/>
  <c r="Y196" i="10"/>
  <c r="Y195" i="10"/>
  <c r="Y194" i="10"/>
  <c r="Y193" i="10"/>
  <c r="Y192" i="10"/>
  <c r="Y172" i="10"/>
  <c r="Y173" i="10"/>
  <c r="Y174" i="10"/>
  <c r="Y175" i="10"/>
  <c r="Y176" i="10"/>
  <c r="Y177" i="10"/>
  <c r="Y178" i="10"/>
  <c r="Y179" i="10"/>
  <c r="Y180" i="10"/>
  <c r="Y181" i="10"/>
  <c r="Y182" i="10"/>
  <c r="Y183" i="10"/>
  <c r="Y184" i="10"/>
  <c r="Y185" i="10"/>
  <c r="Y186" i="10"/>
  <c r="Y187" i="10"/>
  <c r="Y188" i="10"/>
  <c r="Y189" i="10"/>
  <c r="Y190" i="10"/>
  <c r="Y171" i="10"/>
  <c r="Y154" i="10"/>
  <c r="Y155" i="10"/>
  <c r="Y156" i="10"/>
  <c r="Y157" i="10"/>
  <c r="Y158" i="10"/>
  <c r="Y159" i="10"/>
  <c r="Y160" i="10"/>
  <c r="Y161" i="10"/>
  <c r="Y162" i="10"/>
  <c r="Y163" i="10"/>
  <c r="Y164" i="10"/>
  <c r="Y165" i="10"/>
  <c r="Y166" i="10"/>
  <c r="Y167" i="10"/>
  <c r="Y168" i="10"/>
  <c r="Y169" i="10"/>
  <c r="Y153" i="10"/>
  <c r="Y138" i="10"/>
  <c r="Y139" i="10"/>
  <c r="Y140" i="10"/>
  <c r="Y141" i="10"/>
  <c r="Y142" i="10"/>
  <c r="Y143" i="10"/>
  <c r="Y144" i="10"/>
  <c r="Y145" i="10"/>
  <c r="Y146" i="10"/>
  <c r="Y147" i="10"/>
  <c r="Y148" i="10"/>
  <c r="Y149" i="10"/>
  <c r="Y150" i="10"/>
  <c r="Y151" i="10"/>
  <c r="Y137" i="10"/>
  <c r="Y115" i="10"/>
  <c r="Y116" i="10"/>
  <c r="Y117" i="10"/>
  <c r="Y118" i="10"/>
  <c r="Y119" i="10"/>
  <c r="Y120" i="10"/>
  <c r="Y121" i="10"/>
  <c r="Y122" i="10"/>
  <c r="Y123" i="10"/>
  <c r="Y124" i="10"/>
  <c r="Y125" i="10"/>
  <c r="Y126" i="10"/>
  <c r="Y127" i="10"/>
  <c r="Y128" i="10"/>
  <c r="Y129" i="10"/>
  <c r="Y130" i="10"/>
  <c r="Y131" i="10"/>
  <c r="Y132" i="10"/>
  <c r="Y133" i="10"/>
  <c r="Y134" i="10"/>
  <c r="Y135" i="10"/>
  <c r="Y108" i="10"/>
  <c r="Y109" i="10"/>
  <c r="Y110" i="10"/>
  <c r="Y111" i="10"/>
  <c r="Y112" i="10"/>
  <c r="Y113" i="10"/>
  <c r="Y114" i="10"/>
  <c r="Y107" i="10"/>
  <c r="Y104" i="10"/>
  <c r="Y103" i="10"/>
  <c r="Y102" i="10"/>
  <c r="Y101" i="10"/>
  <c r="Y100" i="10"/>
  <c r="Y99" i="10"/>
  <c r="Y98" i="10"/>
  <c r="Y97" i="10"/>
  <c r="Y96" i="10"/>
  <c r="Y95" i="10"/>
  <c r="Y93" i="10"/>
  <c r="AA206" i="10"/>
  <c r="AA211" i="10" s="1"/>
  <c r="H206" i="10"/>
  <c r="I206" i="10"/>
  <c r="J206" i="10"/>
  <c r="K206" i="10"/>
  <c r="L206" i="10"/>
  <c r="M206" i="10"/>
  <c r="N206" i="10"/>
  <c r="O206" i="10"/>
  <c r="P206" i="10"/>
  <c r="Q206" i="10"/>
  <c r="R206" i="10"/>
  <c r="S206" i="10"/>
  <c r="T206" i="10"/>
  <c r="U206" i="10"/>
  <c r="V206" i="10"/>
  <c r="W206" i="10"/>
  <c r="G206" i="10"/>
  <c r="X102" i="10"/>
  <c r="Z102" i="10"/>
  <c r="AE102" i="10" s="1"/>
  <c r="X103" i="10"/>
  <c r="Z103" i="10"/>
  <c r="AC103" i="10" s="1"/>
  <c r="X87" i="10"/>
  <c r="Y87" i="10"/>
  <c r="Z87" i="10"/>
  <c r="AF87" i="10" s="1"/>
  <c r="X36" i="10"/>
  <c r="Y36" i="10"/>
  <c r="Z36" i="10"/>
  <c r="AF36" i="10" s="1"/>
  <c r="X37" i="10"/>
  <c r="Y37" i="10"/>
  <c r="Z37" i="10"/>
  <c r="AF37" i="10" s="1"/>
  <c r="X38" i="10"/>
  <c r="Y38" i="10"/>
  <c r="Z38" i="10"/>
  <c r="AF38" i="10" s="1"/>
  <c r="G18" i="18"/>
  <c r="H18" i="18"/>
  <c r="I18" i="18"/>
  <c r="J18" i="18"/>
  <c r="K18" i="18"/>
  <c r="L18" i="18"/>
  <c r="M18" i="18"/>
  <c r="N18" i="18"/>
  <c r="O18" i="18"/>
  <c r="P18" i="18"/>
  <c r="Q18" i="18"/>
  <c r="R18" i="18"/>
  <c r="S18" i="18"/>
  <c r="T18" i="18"/>
  <c r="U18" i="18"/>
  <c r="V18" i="18"/>
  <c r="F18" i="18"/>
  <c r="Y4" i="18"/>
  <c r="Z4" i="18" s="1"/>
  <c r="Y5" i="18"/>
  <c r="AA5" i="18" s="1"/>
  <c r="Y6" i="18"/>
  <c r="Z6" i="18" s="1"/>
  <c r="Y7" i="18"/>
  <c r="AA7" i="18" s="1"/>
  <c r="Y8" i="18"/>
  <c r="AA8" i="18" s="1"/>
  <c r="Y9" i="18"/>
  <c r="AA9" i="18" s="1"/>
  <c r="Y10" i="18"/>
  <c r="Z10" i="18" s="1"/>
  <c r="Y3" i="18"/>
  <c r="AA3" i="18" s="1"/>
  <c r="W7" i="18"/>
  <c r="X7" i="18"/>
  <c r="W8" i="18"/>
  <c r="X8" i="18"/>
  <c r="W9" i="18"/>
  <c r="X9" i="18"/>
  <c r="W10" i="18"/>
  <c r="X10" i="18"/>
  <c r="G11" i="18"/>
  <c r="H11" i="18"/>
  <c r="I11" i="18"/>
  <c r="J11" i="18"/>
  <c r="K11" i="18"/>
  <c r="L11" i="18"/>
  <c r="M11" i="18"/>
  <c r="N11" i="18"/>
  <c r="O11" i="18"/>
  <c r="P11" i="18"/>
  <c r="Q11" i="18"/>
  <c r="R11" i="18"/>
  <c r="S11" i="18"/>
  <c r="T11" i="18"/>
  <c r="U11" i="18"/>
  <c r="V11" i="18"/>
  <c r="F11" i="18"/>
  <c r="X17" i="17"/>
  <c r="Y17" i="17"/>
  <c r="Z17" i="17"/>
  <c r="AE17" i="17" s="1"/>
  <c r="X18" i="17"/>
  <c r="Y18" i="17"/>
  <c r="Z18" i="17"/>
  <c r="X19" i="17"/>
  <c r="Y19" i="17"/>
  <c r="Z19" i="17"/>
  <c r="X20" i="17"/>
  <c r="Y20" i="17"/>
  <c r="Z20" i="17"/>
  <c r="AF20" i="17" s="1"/>
  <c r="AF19" i="17"/>
  <c r="AF18" i="17"/>
  <c r="H68" i="9"/>
  <c r="I68" i="9"/>
  <c r="J68" i="9"/>
  <c r="K68" i="9"/>
  <c r="L68" i="9"/>
  <c r="M68" i="9"/>
  <c r="N68" i="9"/>
  <c r="O68" i="9"/>
  <c r="P68" i="9"/>
  <c r="Q68" i="9"/>
  <c r="R68" i="9"/>
  <c r="S68" i="9"/>
  <c r="T68" i="9"/>
  <c r="U68" i="9"/>
  <c r="V68" i="9"/>
  <c r="W68" i="9"/>
  <c r="AB22" i="17" l="1"/>
  <c r="AC22" i="17"/>
  <c r="AF22" i="17"/>
  <c r="AD22" i="17"/>
  <c r="AD105" i="10"/>
  <c r="AE105" i="10"/>
  <c r="AB105" i="10"/>
  <c r="AF105" i="10"/>
  <c r="AC49" i="9"/>
  <c r="AD49" i="9"/>
  <c r="AE103" i="10"/>
  <c r="AD103" i="10"/>
  <c r="AD102" i="10"/>
  <c r="AC102" i="10"/>
  <c r="Y11" i="18"/>
  <c r="Z3" i="18"/>
  <c r="AA4" i="18"/>
  <c r="AA11" i="18" s="1"/>
  <c r="AA18" i="18" s="1"/>
  <c r="Z8" i="18"/>
  <c r="Z7" i="18"/>
  <c r="Z11" i="18" l="1"/>
  <c r="Z18" i="18" s="1"/>
  <c r="AB18" i="18" s="1"/>
  <c r="Z19" i="18" s="1"/>
  <c r="F39" i="14" l="1"/>
  <c r="G39" i="14"/>
  <c r="H39" i="14"/>
  <c r="I39" i="14"/>
  <c r="J39" i="14"/>
  <c r="K39" i="14"/>
  <c r="L39" i="14"/>
  <c r="M39" i="14"/>
  <c r="N39" i="14"/>
  <c r="E39" i="14"/>
  <c r="O39" i="14" l="1"/>
  <c r="AC58" i="12" l="1"/>
  <c r="AG58" i="12"/>
  <c r="AA58" i="12"/>
  <c r="X58" i="12"/>
  <c r="Z3" i="12"/>
  <c r="AA3" i="12" s="1"/>
  <c r="X4" i="12"/>
  <c r="Y4" i="12"/>
  <c r="Z4" i="12"/>
  <c r="AC4" i="12" s="1"/>
  <c r="X5" i="12"/>
  <c r="Y5" i="12"/>
  <c r="Z5" i="12"/>
  <c r="AF5" i="12" s="1"/>
  <c r="X6" i="12"/>
  <c r="Y6" i="12"/>
  <c r="Z6" i="12"/>
  <c r="AC6" i="12" s="1"/>
  <c r="X7" i="12"/>
  <c r="Y7" i="12"/>
  <c r="Z7" i="12"/>
  <c r="AC7" i="12" s="1"/>
  <c r="X8" i="12"/>
  <c r="Y8" i="12"/>
  <c r="Z8" i="12"/>
  <c r="AE8" i="12" s="1"/>
  <c r="X9" i="12"/>
  <c r="Y9" i="12"/>
  <c r="Z9" i="12"/>
  <c r="AG9" i="12" s="1"/>
  <c r="X10" i="12"/>
  <c r="Y10" i="12"/>
  <c r="Z10" i="12"/>
  <c r="AE10" i="12" s="1"/>
  <c r="X11" i="12"/>
  <c r="Y11" i="12"/>
  <c r="Z11" i="12"/>
  <c r="AE11" i="12" s="1"/>
  <c r="X12" i="12"/>
  <c r="Y12" i="12"/>
  <c r="Z12" i="12"/>
  <c r="AF12" i="12" s="1"/>
  <c r="X13" i="12"/>
  <c r="Y13" i="12"/>
  <c r="Z13" i="12"/>
  <c r="AF13" i="12" s="1"/>
  <c r="X14" i="12"/>
  <c r="Y14" i="12"/>
  <c r="Z14" i="12"/>
  <c r="AF14" i="12" s="1"/>
  <c r="X15" i="12"/>
  <c r="Y15" i="12"/>
  <c r="Z15" i="12"/>
  <c r="AF15" i="12" s="1"/>
  <c r="X16" i="12"/>
  <c r="Y16" i="12"/>
  <c r="Z16" i="12"/>
  <c r="AF16" i="12" s="1"/>
  <c r="X17" i="12"/>
  <c r="Y17" i="12"/>
  <c r="Z17" i="12"/>
  <c r="AF17" i="12" s="1"/>
  <c r="X18" i="12"/>
  <c r="Y18" i="12"/>
  <c r="Z18" i="12"/>
  <c r="AF18" i="12" s="1"/>
  <c r="X19" i="12"/>
  <c r="Y19" i="12"/>
  <c r="Z19" i="12"/>
  <c r="AF19" i="12" s="1"/>
  <c r="X20" i="12"/>
  <c r="Y20" i="12"/>
  <c r="Z20" i="12"/>
  <c r="AF20" i="12" s="1"/>
  <c r="X21" i="12"/>
  <c r="Y21" i="12"/>
  <c r="Z21" i="12"/>
  <c r="AG21" i="12" s="1"/>
  <c r="X22" i="12"/>
  <c r="Y22" i="12"/>
  <c r="Z22" i="12"/>
  <c r="AG22" i="12" s="1"/>
  <c r="X23" i="12"/>
  <c r="Y23" i="12"/>
  <c r="Z23" i="12"/>
  <c r="AG23" i="12" s="1"/>
  <c r="X24" i="12"/>
  <c r="Y24" i="12"/>
  <c r="Z24" i="12"/>
  <c r="AG24" i="12" s="1"/>
  <c r="X25" i="12"/>
  <c r="Y25" i="12"/>
  <c r="Z25" i="12"/>
  <c r="AB25" i="12" s="1"/>
  <c r="X26" i="12"/>
  <c r="Y26" i="12"/>
  <c r="Z26" i="12"/>
  <c r="AB26" i="12" s="1"/>
  <c r="X27" i="12"/>
  <c r="Y27" i="12"/>
  <c r="Z27" i="12"/>
  <c r="AB27" i="12" s="1"/>
  <c r="X28" i="12"/>
  <c r="Y28" i="12"/>
  <c r="Z28" i="12"/>
  <c r="AB28" i="12" s="1"/>
  <c r="X29" i="12"/>
  <c r="Y29" i="12"/>
  <c r="Z29" i="12"/>
  <c r="AE29" i="12" s="1"/>
  <c r="X30" i="12"/>
  <c r="Y30" i="12"/>
  <c r="Z30" i="12"/>
  <c r="AF30" i="12" s="1"/>
  <c r="X31" i="12"/>
  <c r="Y31" i="12"/>
  <c r="Z31" i="12"/>
  <c r="AE31" i="12" s="1"/>
  <c r="AE58" i="12" s="1"/>
  <c r="X32" i="12"/>
  <c r="Y32" i="12"/>
  <c r="Z32" i="12"/>
  <c r="AF32" i="12" s="1"/>
  <c r="X33" i="12"/>
  <c r="Y33" i="12"/>
  <c r="Z33" i="12"/>
  <c r="AG33" i="12" s="1"/>
  <c r="X34" i="12"/>
  <c r="Y34" i="12"/>
  <c r="Z34" i="12"/>
  <c r="AG34" i="12" s="1"/>
  <c r="X35" i="12"/>
  <c r="Y35" i="12"/>
  <c r="Z35" i="12"/>
  <c r="AG35" i="12" s="1"/>
  <c r="X36" i="12"/>
  <c r="Y36" i="12"/>
  <c r="Z36" i="12"/>
  <c r="AG36" i="12" s="1"/>
  <c r="X37" i="12"/>
  <c r="Y37" i="12"/>
  <c r="Z37" i="12"/>
  <c r="AA37" i="12" s="1"/>
  <c r="X38" i="12"/>
  <c r="Y38" i="12"/>
  <c r="Z38" i="12"/>
  <c r="AG38" i="12" s="1"/>
  <c r="X39" i="12"/>
  <c r="Y39" i="12"/>
  <c r="Z39" i="12"/>
  <c r="AG39" i="12" s="1"/>
  <c r="X40" i="12"/>
  <c r="Y40" i="12"/>
  <c r="AE40" i="12"/>
  <c r="X41" i="12"/>
  <c r="Y41" i="12"/>
  <c r="Z41" i="12"/>
  <c r="AF41" i="12" s="1"/>
  <c r="X42" i="12"/>
  <c r="Y42" i="12"/>
  <c r="Z42" i="12"/>
  <c r="AD42" i="12" s="1"/>
  <c r="X43" i="12"/>
  <c r="Y43" i="12"/>
  <c r="Z43" i="12"/>
  <c r="AE43" i="12" s="1"/>
  <c r="X44" i="12"/>
  <c r="Y44" i="12"/>
  <c r="AE44" i="12"/>
  <c r="X45" i="12"/>
  <c r="Y45" i="12"/>
  <c r="Z45" i="12"/>
  <c r="AD45" i="12" s="1"/>
  <c r="X46" i="12"/>
  <c r="Y46" i="12"/>
  <c r="Z46" i="12"/>
  <c r="AD46" i="12" s="1"/>
  <c r="X47" i="12"/>
  <c r="Y47" i="12"/>
  <c r="Z47" i="12"/>
  <c r="AD47" i="12" s="1"/>
  <c r="X48" i="12"/>
  <c r="Y48" i="12"/>
  <c r="Z48" i="12"/>
  <c r="AD48" i="12" s="1"/>
  <c r="X49" i="12"/>
  <c r="Y49" i="12"/>
  <c r="Z49" i="12"/>
  <c r="AE49" i="12" s="1"/>
  <c r="X50" i="12"/>
  <c r="Y50" i="12"/>
  <c r="Z50" i="12"/>
  <c r="AA50" i="12" s="1"/>
  <c r="Q3" i="14"/>
  <c r="P3" i="14" s="1"/>
  <c r="O3" i="14"/>
  <c r="AB58" i="12" l="1"/>
  <c r="AD58" i="12"/>
  <c r="AF31" i="12"/>
  <c r="AF58" i="12" s="1"/>
  <c r="AC43" i="12"/>
  <c r="AE30" i="12"/>
  <c r="AB3" i="12"/>
  <c r="AE41" i="12"/>
  <c r="AD43" i="12"/>
  <c r="AF49" i="12"/>
  <c r="AH58" i="12" l="1"/>
  <c r="X4" i="18"/>
  <c r="X5" i="18"/>
  <c r="X6" i="18"/>
  <c r="X3" i="18"/>
  <c r="W4" i="18"/>
  <c r="W5" i="18"/>
  <c r="W6" i="18"/>
  <c r="W3" i="18"/>
  <c r="W11" i="18" l="1"/>
  <c r="B17" i="18" s="1"/>
  <c r="X11" i="18"/>
  <c r="B18" i="18" s="1"/>
  <c r="W18" i="18"/>
  <c r="AG28" i="17"/>
  <c r="X4" i="17"/>
  <c r="X5" i="17"/>
  <c r="X6" i="17"/>
  <c r="X7" i="17"/>
  <c r="X8" i="17"/>
  <c r="X9" i="17"/>
  <c r="X10" i="17"/>
  <c r="X11" i="17"/>
  <c r="X12" i="17"/>
  <c r="X13" i="17"/>
  <c r="X14" i="17"/>
  <c r="X15" i="17"/>
  <c r="X16" i="17"/>
  <c r="X3" i="17"/>
  <c r="Y4" i="17"/>
  <c r="Y5" i="17"/>
  <c r="Y6" i="17"/>
  <c r="Y7" i="17"/>
  <c r="Y8" i="17"/>
  <c r="Y9" i="17"/>
  <c r="Y10" i="17"/>
  <c r="Y11" i="17"/>
  <c r="Y12" i="17"/>
  <c r="Y13" i="17"/>
  <c r="Y14" i="17"/>
  <c r="Y15" i="17"/>
  <c r="Y16" i="17"/>
  <c r="Y3" i="17"/>
  <c r="Z4" i="17"/>
  <c r="AD4" i="17" s="1"/>
  <c r="Z5" i="17"/>
  <c r="AE5" i="17" s="1"/>
  <c r="Z6" i="17"/>
  <c r="AE6" i="17" s="1"/>
  <c r="Z7" i="17"/>
  <c r="AE7" i="17" s="1"/>
  <c r="Z8" i="17"/>
  <c r="AF8" i="17" s="1"/>
  <c r="Z9" i="17"/>
  <c r="AF9" i="17" s="1"/>
  <c r="Z10" i="17"/>
  <c r="Z11" i="17"/>
  <c r="AD11" i="17" s="1"/>
  <c r="Z12" i="17"/>
  <c r="AD12" i="17" s="1"/>
  <c r="Z13" i="17"/>
  <c r="AE13" i="17" s="1"/>
  <c r="Z14" i="17"/>
  <c r="AC14" i="17" s="1"/>
  <c r="AC23" i="17" s="1"/>
  <c r="Z15" i="17"/>
  <c r="AD15" i="17" s="1"/>
  <c r="Z16" i="17"/>
  <c r="AE16" i="17" s="1"/>
  <c r="Z3" i="17"/>
  <c r="Z46" i="9"/>
  <c r="AE46" i="9" s="1"/>
  <c r="Z23" i="9"/>
  <c r="Z17" i="9"/>
  <c r="AE17" i="9" s="1"/>
  <c r="Z18" i="9"/>
  <c r="AE18" i="9" s="1"/>
  <c r="Z19" i="9"/>
  <c r="AD19" i="9" s="1"/>
  <c r="Z20" i="9"/>
  <c r="AD20" i="9" s="1"/>
  <c r="Z21" i="9"/>
  <c r="AD21" i="9" s="1"/>
  <c r="Z22" i="9"/>
  <c r="AD22" i="9" s="1"/>
  <c r="Z24" i="9"/>
  <c r="AC24" i="9" s="1"/>
  <c r="Z47" i="9"/>
  <c r="AE47" i="9" s="1"/>
  <c r="Z130" i="10"/>
  <c r="AC130" i="10" s="1"/>
  <c r="Z131" i="10"/>
  <c r="AD131" i="10" s="1"/>
  <c r="Z132" i="10"/>
  <c r="AD132" i="10" s="1"/>
  <c r="Z133" i="10"/>
  <c r="AD133" i="10" s="1"/>
  <c r="Z134" i="10"/>
  <c r="AE134" i="10" s="1"/>
  <c r="Z135" i="10"/>
  <c r="AE135" i="10" s="1"/>
  <c r="X129" i="10"/>
  <c r="X130" i="10"/>
  <c r="X131" i="10"/>
  <c r="X132" i="10"/>
  <c r="X133" i="10"/>
  <c r="X134" i="10"/>
  <c r="X135" i="10"/>
  <c r="Y35" i="10"/>
  <c r="Z28" i="10"/>
  <c r="AD28" i="10" s="1"/>
  <c r="Z29" i="10"/>
  <c r="AC29" i="10" s="1"/>
  <c r="Z30" i="10"/>
  <c r="AB30" i="10" s="1"/>
  <c r="Z31" i="10"/>
  <c r="AE31" i="10" s="1"/>
  <c r="Z32" i="10"/>
  <c r="AE32" i="10" s="1"/>
  <c r="Z33" i="10"/>
  <c r="AE33" i="10" s="1"/>
  <c r="Z34" i="10"/>
  <c r="AC34" i="10" s="1"/>
  <c r="Z35" i="10"/>
  <c r="AD35" i="10" s="1"/>
  <c r="Z93" i="10"/>
  <c r="AG93" i="10" s="1"/>
  <c r="Y29" i="10"/>
  <c r="X28" i="10"/>
  <c r="X29" i="10"/>
  <c r="X30" i="10"/>
  <c r="X31" i="10"/>
  <c r="X32" i="10"/>
  <c r="X33" i="10"/>
  <c r="X34" i="10"/>
  <c r="X35" i="10"/>
  <c r="Y34" i="10"/>
  <c r="Y33" i="10"/>
  <c r="Y32" i="10"/>
  <c r="Y31" i="10"/>
  <c r="Y30" i="10"/>
  <c r="Y28" i="10"/>
  <c r="Y3" i="12"/>
  <c r="Y51" i="12" s="1"/>
  <c r="B57" i="12" s="1"/>
  <c r="F23" i="8" s="1"/>
  <c r="Y4" i="10"/>
  <c r="Y5" i="10"/>
  <c r="Y6" i="10"/>
  <c r="Y7" i="10"/>
  <c r="Y8" i="10"/>
  <c r="Y9" i="10"/>
  <c r="Y10" i="10"/>
  <c r="Y11" i="10"/>
  <c r="Y12" i="10"/>
  <c r="Y13" i="10"/>
  <c r="Y14" i="10"/>
  <c r="Y15" i="10"/>
  <c r="Y16" i="10"/>
  <c r="Y17" i="10"/>
  <c r="Y18" i="10"/>
  <c r="Y19" i="10"/>
  <c r="Y20" i="10"/>
  <c r="Y21" i="10"/>
  <c r="Y22" i="10"/>
  <c r="Y23" i="10"/>
  <c r="Y24" i="10"/>
  <c r="Y25" i="10"/>
  <c r="Y26" i="10"/>
  <c r="Y27" i="10"/>
  <c r="Y39" i="10"/>
  <c r="Y40" i="10"/>
  <c r="Y41" i="10"/>
  <c r="Y42" i="10"/>
  <c r="Y43" i="10"/>
  <c r="Y44" i="10"/>
  <c r="Y45" i="10"/>
  <c r="Y46" i="10"/>
  <c r="Y47" i="10"/>
  <c r="Y48" i="10"/>
  <c r="Y49" i="10"/>
  <c r="Y50" i="10"/>
  <c r="Y51" i="10"/>
  <c r="Y52" i="10"/>
  <c r="Y53" i="10"/>
  <c r="Y54" i="10"/>
  <c r="Y55" i="10"/>
  <c r="Y56" i="10"/>
  <c r="Y57" i="10"/>
  <c r="Y58" i="10"/>
  <c r="Y59" i="10"/>
  <c r="Y60" i="10"/>
  <c r="Y61" i="10"/>
  <c r="Y62" i="10"/>
  <c r="Y63" i="10"/>
  <c r="Y64" i="10"/>
  <c r="Y65" i="10"/>
  <c r="Y66" i="10"/>
  <c r="Y67" i="10"/>
  <c r="Y68" i="10"/>
  <c r="Y69" i="10"/>
  <c r="Y70" i="10"/>
  <c r="Y71" i="10"/>
  <c r="Y72" i="10"/>
  <c r="Y73" i="10"/>
  <c r="Y74" i="10"/>
  <c r="Y75" i="10"/>
  <c r="Y76" i="10"/>
  <c r="Y77" i="10"/>
  <c r="Y78" i="10"/>
  <c r="Y79" i="10"/>
  <c r="Y80" i="10"/>
  <c r="Y81" i="10"/>
  <c r="Y82" i="10"/>
  <c r="Y83" i="10"/>
  <c r="Y84" i="10"/>
  <c r="Y85" i="10"/>
  <c r="Y86" i="10"/>
  <c r="Y88" i="10"/>
  <c r="Y89" i="10"/>
  <c r="Y90" i="10"/>
  <c r="Y91" i="10"/>
  <c r="Y92" i="10"/>
  <c r="Y3" i="10"/>
  <c r="X201" i="10"/>
  <c r="X202" i="10"/>
  <c r="X203" i="10"/>
  <c r="X204" i="10"/>
  <c r="X205" i="10"/>
  <c r="X200" i="10"/>
  <c r="X193" i="10"/>
  <c r="X194" i="10"/>
  <c r="X195" i="10"/>
  <c r="X196" i="10"/>
  <c r="X197" i="10"/>
  <c r="X198" i="10"/>
  <c r="X192" i="10"/>
  <c r="X172" i="10"/>
  <c r="X173" i="10"/>
  <c r="X174" i="10"/>
  <c r="X175" i="10"/>
  <c r="X176" i="10"/>
  <c r="X177" i="10"/>
  <c r="X178" i="10"/>
  <c r="X179" i="10"/>
  <c r="X180" i="10"/>
  <c r="X181" i="10"/>
  <c r="X182" i="10"/>
  <c r="X183" i="10"/>
  <c r="X184" i="10"/>
  <c r="X185" i="10"/>
  <c r="X186" i="10"/>
  <c r="X187" i="10"/>
  <c r="X188" i="10"/>
  <c r="X189" i="10"/>
  <c r="X190" i="10"/>
  <c r="X171" i="10"/>
  <c r="X154" i="10"/>
  <c r="X155" i="10"/>
  <c r="X156" i="10"/>
  <c r="X157" i="10"/>
  <c r="X158" i="10"/>
  <c r="X159" i="10"/>
  <c r="X160" i="10"/>
  <c r="X161" i="10"/>
  <c r="X162" i="10"/>
  <c r="X163" i="10"/>
  <c r="X164" i="10"/>
  <c r="X165" i="10"/>
  <c r="X166" i="10"/>
  <c r="X167" i="10"/>
  <c r="X168" i="10"/>
  <c r="X169" i="10"/>
  <c r="X153" i="10"/>
  <c r="X138" i="10"/>
  <c r="X139" i="10"/>
  <c r="X140" i="10"/>
  <c r="X141" i="10"/>
  <c r="X142" i="10"/>
  <c r="X143" i="10"/>
  <c r="X144" i="10"/>
  <c r="X145" i="10"/>
  <c r="X146" i="10"/>
  <c r="X147" i="10"/>
  <c r="X148" i="10"/>
  <c r="X149" i="10"/>
  <c r="X150" i="10"/>
  <c r="X151" i="10"/>
  <c r="X137" i="10"/>
  <c r="X108" i="10"/>
  <c r="X109" i="10"/>
  <c r="X110" i="10"/>
  <c r="X111" i="10"/>
  <c r="X112" i="10"/>
  <c r="X113" i="10"/>
  <c r="X114" i="10"/>
  <c r="X115" i="10"/>
  <c r="X116" i="10"/>
  <c r="X117" i="10"/>
  <c r="X118" i="10"/>
  <c r="X119" i="10"/>
  <c r="X120" i="10"/>
  <c r="X121" i="10"/>
  <c r="X122" i="10"/>
  <c r="X123" i="10"/>
  <c r="X124" i="10"/>
  <c r="X125" i="10"/>
  <c r="X126" i="10"/>
  <c r="X127" i="10"/>
  <c r="X128" i="10"/>
  <c r="X107" i="10"/>
  <c r="X96" i="10"/>
  <c r="X97" i="10"/>
  <c r="X98" i="10"/>
  <c r="X99" i="10"/>
  <c r="X100" i="10"/>
  <c r="X101" i="10"/>
  <c r="X104" i="10"/>
  <c r="X95" i="10"/>
  <c r="X4" i="10"/>
  <c r="X5" i="10"/>
  <c r="X6" i="10"/>
  <c r="X7" i="10"/>
  <c r="X8" i="10"/>
  <c r="X9" i="10"/>
  <c r="X10" i="10"/>
  <c r="X11" i="10"/>
  <c r="X12" i="10"/>
  <c r="X13" i="10"/>
  <c r="X14" i="10"/>
  <c r="X15" i="10"/>
  <c r="X16" i="10"/>
  <c r="X17" i="10"/>
  <c r="X18" i="10"/>
  <c r="X19" i="10"/>
  <c r="X20" i="10"/>
  <c r="X21" i="10"/>
  <c r="X22" i="10"/>
  <c r="X23" i="10"/>
  <c r="X24" i="10"/>
  <c r="X25" i="10"/>
  <c r="X26" i="10"/>
  <c r="X27" i="10"/>
  <c r="X39" i="10"/>
  <c r="X40" i="10"/>
  <c r="X41" i="10"/>
  <c r="X42" i="10"/>
  <c r="X43" i="10"/>
  <c r="X44" i="10"/>
  <c r="X45" i="10"/>
  <c r="X46" i="10"/>
  <c r="X47" i="10"/>
  <c r="X48" i="10"/>
  <c r="X49" i="10"/>
  <c r="X50" i="10"/>
  <c r="X51" i="10"/>
  <c r="X52" i="10"/>
  <c r="X53" i="10"/>
  <c r="X54" i="10"/>
  <c r="X55" i="10"/>
  <c r="X56" i="10"/>
  <c r="X57" i="10"/>
  <c r="X58" i="10"/>
  <c r="X59" i="10"/>
  <c r="X60" i="10"/>
  <c r="X61" i="10"/>
  <c r="X62" i="10"/>
  <c r="X63" i="10"/>
  <c r="X64" i="10"/>
  <c r="X65" i="10"/>
  <c r="X66" i="10"/>
  <c r="X67" i="10"/>
  <c r="X68" i="10"/>
  <c r="X69" i="10"/>
  <c r="X70" i="10"/>
  <c r="X71" i="10"/>
  <c r="X72" i="10"/>
  <c r="X73" i="10"/>
  <c r="X74" i="10"/>
  <c r="X75" i="10"/>
  <c r="X76" i="10"/>
  <c r="X77" i="10"/>
  <c r="X78" i="10"/>
  <c r="X79" i="10"/>
  <c r="X80" i="10"/>
  <c r="X81" i="10"/>
  <c r="X82" i="10"/>
  <c r="X83" i="10"/>
  <c r="X84" i="10"/>
  <c r="X85" i="10"/>
  <c r="X86" i="10"/>
  <c r="X88" i="10"/>
  <c r="X89" i="10"/>
  <c r="X90" i="10"/>
  <c r="X91" i="10"/>
  <c r="X92" i="10"/>
  <c r="X93" i="10"/>
  <c r="X3" i="10"/>
  <c r="X3" i="12"/>
  <c r="X51" i="12" s="1"/>
  <c r="X23" i="17" l="1"/>
  <c r="B27" i="17" s="1"/>
  <c r="AE23" i="17"/>
  <c r="AD23" i="17"/>
  <c r="Y23" i="17"/>
  <c r="B28" i="17" s="1"/>
  <c r="F22" i="8" s="1"/>
  <c r="AF10" i="17"/>
  <c r="AF23" i="17" s="1"/>
  <c r="Z23" i="17"/>
  <c r="X206" i="10"/>
  <c r="B210" i="10" s="1"/>
  <c r="Y206" i="10"/>
  <c r="B211" i="10" s="1"/>
  <c r="L19" i="18"/>
  <c r="H19" i="18"/>
  <c r="P19" i="18"/>
  <c r="T19" i="18"/>
  <c r="V19" i="18"/>
  <c r="Q19" i="18"/>
  <c r="R19" i="18"/>
  <c r="K19" i="18"/>
  <c r="O19" i="18"/>
  <c r="J19" i="18"/>
  <c r="M19" i="18"/>
  <c r="F19" i="18"/>
  <c r="G19" i="18"/>
  <c r="N19" i="18"/>
  <c r="I19" i="18"/>
  <c r="S19" i="18"/>
  <c r="U19" i="18"/>
  <c r="AB3" i="17"/>
  <c r="AB23" i="17" s="1"/>
  <c r="AD23" i="9"/>
  <c r="AC23" i="9"/>
  <c r="F27" i="8"/>
  <c r="F28" i="8" s="1"/>
  <c r="W19" i="18"/>
  <c r="AC28" i="17" l="1"/>
  <c r="AB28" i="17"/>
  <c r="AE28" i="17"/>
  <c r="AD28" i="17"/>
  <c r="AF28" i="17"/>
  <c r="AB19" i="18"/>
  <c r="B27" i="8"/>
  <c r="B22" i="8"/>
  <c r="H29" i="17"/>
  <c r="S29" i="17"/>
  <c r="K29" i="17"/>
  <c r="Q29" i="17"/>
  <c r="U29" i="17"/>
  <c r="I29" i="17"/>
  <c r="L29" i="17"/>
  <c r="M29" i="17"/>
  <c r="T29" i="17"/>
  <c r="X29" i="17"/>
  <c r="W29" i="17"/>
  <c r="O29" i="17"/>
  <c r="V29" i="17"/>
  <c r="N29" i="17"/>
  <c r="R29" i="17"/>
  <c r="J29" i="17"/>
  <c r="P29" i="17"/>
  <c r="N34" i="14"/>
  <c r="I51" i="12"/>
  <c r="Z92" i="10"/>
  <c r="AG92" i="10" s="1"/>
  <c r="Z91" i="10"/>
  <c r="AG91" i="10" s="1"/>
  <c r="Z90" i="10"/>
  <c r="AG90" i="10" s="1"/>
  <c r="Z89" i="10"/>
  <c r="AG89" i="10" s="1"/>
  <c r="Z88" i="10"/>
  <c r="AE88" i="10" s="1"/>
  <c r="Z86" i="10"/>
  <c r="AF86" i="10" s="1"/>
  <c r="Z85" i="10"/>
  <c r="AF85" i="10" s="1"/>
  <c r="Z84" i="10"/>
  <c r="AF84" i="10" s="1"/>
  <c r="Z83" i="10"/>
  <c r="AF83" i="10" s="1"/>
  <c r="Z82" i="10"/>
  <c r="AF82" i="10" s="1"/>
  <c r="Z81" i="10"/>
  <c r="AF81" i="10" s="1"/>
  <c r="Z80" i="10"/>
  <c r="AG80" i="10" s="1"/>
  <c r="Z79" i="10"/>
  <c r="AE79" i="10" s="1"/>
  <c r="Z78" i="10"/>
  <c r="AF78" i="10" s="1"/>
  <c r="Z77" i="10"/>
  <c r="AF77" i="10" s="1"/>
  <c r="Z76" i="10"/>
  <c r="AF76" i="10" s="1"/>
  <c r="Z75" i="10"/>
  <c r="AE75" i="10" s="1"/>
  <c r="Z74" i="10"/>
  <c r="AE74" i="10" s="1"/>
  <c r="Z73" i="10"/>
  <c r="AE73" i="10" s="1"/>
  <c r="Z72" i="10"/>
  <c r="AD72" i="10" s="1"/>
  <c r="Z71" i="10"/>
  <c r="AG71" i="10" s="1"/>
  <c r="Z70" i="10"/>
  <c r="AF70" i="10" s="1"/>
  <c r="Z69" i="10"/>
  <c r="AE69" i="10" s="1"/>
  <c r="Z68" i="10"/>
  <c r="AE68" i="10" s="1"/>
  <c r="Z67" i="10"/>
  <c r="AE67" i="10" s="1"/>
  <c r="Z66" i="10"/>
  <c r="AE66" i="10" s="1"/>
  <c r="Z65" i="10"/>
  <c r="AD65" i="10" s="1"/>
  <c r="Z64" i="10"/>
  <c r="AD64" i="10" s="1"/>
  <c r="Z63" i="10"/>
  <c r="AD63" i="10" s="1"/>
  <c r="Z62" i="10"/>
  <c r="AD62" i="10" s="1"/>
  <c r="Z61" i="10"/>
  <c r="AD61" i="10" s="1"/>
  <c r="Z60" i="10"/>
  <c r="AC60" i="10" s="1"/>
  <c r="Z59" i="10"/>
  <c r="AC59" i="10" s="1"/>
  <c r="Z58" i="10"/>
  <c r="AC58" i="10" s="1"/>
  <c r="Z57" i="10"/>
  <c r="AC57" i="10" s="1"/>
  <c r="Z56" i="10"/>
  <c r="AC56" i="10" s="1"/>
  <c r="Z55" i="10"/>
  <c r="AC55" i="10" s="1"/>
  <c r="Z54" i="10"/>
  <c r="AC54" i="10" s="1"/>
  <c r="Z53" i="10"/>
  <c r="AC53" i="10" s="1"/>
  <c r="Z52" i="10"/>
  <c r="AC52" i="10" s="1"/>
  <c r="Z51" i="10"/>
  <c r="AE51" i="10" s="1"/>
  <c r="Z50" i="10"/>
  <c r="AE50" i="10" s="1"/>
  <c r="Z49" i="10"/>
  <c r="AF49" i="10" s="1"/>
  <c r="Z48" i="10"/>
  <c r="AE48" i="10" s="1"/>
  <c r="Z47" i="10"/>
  <c r="AD47" i="10" s="1"/>
  <c r="Z46" i="10"/>
  <c r="AE46" i="10" s="1"/>
  <c r="Z45" i="10"/>
  <c r="AE45" i="10" s="1"/>
  <c r="Z44" i="10"/>
  <c r="AE44" i="10" s="1"/>
  <c r="Z43" i="10"/>
  <c r="AE43" i="10" s="1"/>
  <c r="Z42" i="10"/>
  <c r="AG42" i="10" s="1"/>
  <c r="Z41" i="10"/>
  <c r="AF41" i="10" s="1"/>
  <c r="Z40" i="10"/>
  <c r="AE40" i="10" s="1"/>
  <c r="Z39" i="10"/>
  <c r="AD39" i="10" s="1"/>
  <c r="Z27" i="10"/>
  <c r="AD27" i="10" s="1"/>
  <c r="Z26" i="10"/>
  <c r="AD26" i="10" s="1"/>
  <c r="Z25" i="10"/>
  <c r="AD25" i="10" s="1"/>
  <c r="Z24" i="10"/>
  <c r="AD24" i="10" s="1"/>
  <c r="Z23" i="10"/>
  <c r="AC23" i="10" s="1"/>
  <c r="Z22" i="10"/>
  <c r="AE22" i="10" s="1"/>
  <c r="Z21" i="10"/>
  <c r="AD21" i="10" s="1"/>
  <c r="Z20" i="10"/>
  <c r="AD20" i="10" s="1"/>
  <c r="Z19" i="10"/>
  <c r="AD19" i="10" s="1"/>
  <c r="Z18" i="10"/>
  <c r="AD18" i="10" s="1"/>
  <c r="Z17" i="10"/>
  <c r="AC17" i="10" s="1"/>
  <c r="Z16" i="10"/>
  <c r="AD16" i="10" s="1"/>
  <c r="Z15" i="10"/>
  <c r="AD15" i="10" s="1"/>
  <c r="Z14" i="10"/>
  <c r="AD14" i="10" s="1"/>
  <c r="Z13" i="10"/>
  <c r="AC13" i="10" s="1"/>
  <c r="Z12" i="10"/>
  <c r="AC12" i="10" s="1"/>
  <c r="Z11" i="10"/>
  <c r="AC11" i="10" s="1"/>
  <c r="Z10" i="10"/>
  <c r="AC10" i="10" s="1"/>
  <c r="Z9" i="10"/>
  <c r="AC9" i="10" s="1"/>
  <c r="Z8" i="10"/>
  <c r="AC8" i="10" s="1"/>
  <c r="Z7" i="10"/>
  <c r="AC7" i="10" s="1"/>
  <c r="Z6" i="10"/>
  <c r="AB6" i="10" s="1"/>
  <c r="Z5" i="10"/>
  <c r="AB5" i="10" s="1"/>
  <c r="Z4" i="10"/>
  <c r="AB4" i="10" s="1"/>
  <c r="Z3" i="10"/>
  <c r="Z104" i="10"/>
  <c r="Z101" i="10"/>
  <c r="Z100" i="10"/>
  <c r="Z99" i="10"/>
  <c r="Z98" i="10"/>
  <c r="Z97" i="10"/>
  <c r="Z96" i="10"/>
  <c r="Z95" i="10"/>
  <c r="AC95" i="10" s="1"/>
  <c r="Z61" i="9"/>
  <c r="AB61" i="9" s="1"/>
  <c r="Z60" i="9"/>
  <c r="AA60" i="9" s="1"/>
  <c r="Z58" i="9"/>
  <c r="AB58" i="9" s="1"/>
  <c r="Z57" i="9"/>
  <c r="AB57" i="9" s="1"/>
  <c r="Z56" i="9"/>
  <c r="AA56" i="9" s="1"/>
  <c r="Z55" i="9"/>
  <c r="AB55" i="9" s="1"/>
  <c r="Z54" i="9"/>
  <c r="AA54" i="9" s="1"/>
  <c r="Z53" i="9"/>
  <c r="AA53" i="9" s="1"/>
  <c r="Z52" i="9"/>
  <c r="AA52" i="9" s="1"/>
  <c r="Z51" i="9"/>
  <c r="AA51" i="9" s="1"/>
  <c r="Z3" i="9"/>
  <c r="AA3" i="9" s="1"/>
  <c r="AA62" i="9" l="1"/>
  <c r="C27" i="8"/>
  <c r="B28" i="8"/>
  <c r="C22" i="8"/>
  <c r="AB3" i="10"/>
  <c r="AE101" i="10"/>
  <c r="AC101" i="10"/>
  <c r="AD101" i="10"/>
  <c r="AC98" i="10"/>
  <c r="AE98" i="10"/>
  <c r="AD98" i="10"/>
  <c r="AD99" i="10"/>
  <c r="AC99" i="10"/>
  <c r="AE97" i="10"/>
  <c r="AD97" i="10"/>
  <c r="AB97" i="10"/>
  <c r="AC97" i="10"/>
  <c r="AD104" i="10"/>
  <c r="AC104" i="10"/>
  <c r="AB104" i="10"/>
  <c r="AD96" i="10"/>
  <c r="AC96" i="10"/>
  <c r="AE96" i="10"/>
  <c r="AB100" i="10"/>
  <c r="AE100" i="10"/>
  <c r="AD100" i="10"/>
  <c r="AH28" i="17"/>
  <c r="AC29" i="17" s="1"/>
  <c r="X57" i="12"/>
  <c r="AA19" i="18"/>
  <c r="C28" i="8" l="1"/>
  <c r="AA29" i="17"/>
  <c r="AF29" i="17"/>
  <c r="AH29" i="17"/>
  <c r="AD29" i="17"/>
  <c r="AE29" i="17"/>
  <c r="AB29" i="17"/>
  <c r="AG29" i="17"/>
  <c r="N59" i="12"/>
  <c r="K59" i="12"/>
  <c r="P59" i="12"/>
  <c r="T59" i="12"/>
  <c r="G59" i="12"/>
  <c r="H59" i="12"/>
  <c r="L59" i="12"/>
  <c r="Q59" i="12"/>
  <c r="U59" i="12"/>
  <c r="J59" i="12"/>
  <c r="O59" i="12"/>
  <c r="W59" i="12"/>
  <c r="M59" i="12"/>
  <c r="R59" i="12"/>
  <c r="V59" i="12"/>
  <c r="S59" i="12"/>
  <c r="I59" i="12"/>
  <c r="O4" i="14" l="1"/>
  <c r="Q4" i="14" l="1"/>
  <c r="P4" i="14" s="1"/>
  <c r="Q5" i="14"/>
  <c r="P5" i="14" s="1"/>
  <c r="Q6" i="14"/>
  <c r="P6" i="14" s="1"/>
  <c r="Q7" i="14"/>
  <c r="P7" i="14" s="1"/>
  <c r="Q8" i="14"/>
  <c r="P8" i="14" s="1"/>
  <c r="Q9" i="14"/>
  <c r="P9" i="14" s="1"/>
  <c r="Q10" i="14"/>
  <c r="P10" i="14" s="1"/>
  <c r="Q11" i="14"/>
  <c r="P11" i="14" s="1"/>
  <c r="Q12" i="14"/>
  <c r="P12" i="14" s="1"/>
  <c r="Q13" i="14"/>
  <c r="P13" i="14" s="1"/>
  <c r="Q14" i="14"/>
  <c r="P14" i="14" s="1"/>
  <c r="Q15" i="14"/>
  <c r="P15" i="14" s="1"/>
  <c r="Q16" i="14"/>
  <c r="P16" i="14" s="1"/>
  <c r="Q17" i="14"/>
  <c r="P17" i="14" s="1"/>
  <c r="Q18" i="14"/>
  <c r="P18" i="14" s="1"/>
  <c r="Q19" i="14"/>
  <c r="P19" i="14" s="1"/>
  <c r="Q20" i="14"/>
  <c r="P20" i="14" s="1"/>
  <c r="Q21" i="14"/>
  <c r="P21" i="14" s="1"/>
  <c r="Q22" i="14"/>
  <c r="P22" i="14" s="1"/>
  <c r="Q23" i="14"/>
  <c r="P23" i="14" s="1"/>
  <c r="Q24" i="14"/>
  <c r="P24" i="14" s="1"/>
  <c r="Q25" i="14"/>
  <c r="P25" i="14" s="1"/>
  <c r="Q26" i="14"/>
  <c r="P26" i="14" s="1"/>
  <c r="Q27" i="14"/>
  <c r="P27" i="14" s="1"/>
  <c r="Q28" i="14"/>
  <c r="P28" i="14" s="1"/>
  <c r="Q29" i="14"/>
  <c r="P29" i="14" s="1"/>
  <c r="Q30" i="14"/>
  <c r="P30" i="14" s="1"/>
  <c r="Q31" i="14"/>
  <c r="P31" i="14" s="1"/>
  <c r="Q32" i="14"/>
  <c r="P32" i="14" s="1"/>
  <c r="Q33" i="14"/>
  <c r="P33" i="14" s="1"/>
  <c r="O5" i="14"/>
  <c r="O6" i="14"/>
  <c r="O7" i="14"/>
  <c r="O8" i="14"/>
  <c r="O9" i="14"/>
  <c r="O10" i="14"/>
  <c r="O11" i="14"/>
  <c r="O12" i="14"/>
  <c r="O13" i="14"/>
  <c r="O14" i="14"/>
  <c r="O15" i="14"/>
  <c r="O16" i="14"/>
  <c r="O17" i="14"/>
  <c r="O18" i="14"/>
  <c r="O19" i="14"/>
  <c r="O20" i="14"/>
  <c r="O21" i="14"/>
  <c r="O22" i="14"/>
  <c r="O23" i="14"/>
  <c r="O24" i="14"/>
  <c r="O25" i="14"/>
  <c r="O26" i="14"/>
  <c r="O27" i="14"/>
  <c r="O28" i="14"/>
  <c r="O29" i="14"/>
  <c r="O30" i="14"/>
  <c r="O31" i="14"/>
  <c r="O32" i="14"/>
  <c r="O33" i="14"/>
  <c r="F34" i="14"/>
  <c r="G34" i="14"/>
  <c r="H34" i="14"/>
  <c r="I34" i="14"/>
  <c r="J34" i="14"/>
  <c r="K34" i="14"/>
  <c r="L34" i="14"/>
  <c r="M34" i="14"/>
  <c r="E34" i="14"/>
  <c r="X211" i="10" l="1"/>
  <c r="U212" i="10" s="1"/>
  <c r="O40" i="14"/>
  <c r="O34" i="14"/>
  <c r="B38" i="14" s="1"/>
  <c r="B25" i="8" s="1"/>
  <c r="B26" i="8" s="1"/>
  <c r="AD51" i="12"/>
  <c r="AD57" i="12" s="1"/>
  <c r="H51" i="12"/>
  <c r="J51" i="12"/>
  <c r="K51" i="12"/>
  <c r="L51" i="12"/>
  <c r="M51" i="12"/>
  <c r="N51" i="12"/>
  <c r="O51" i="12"/>
  <c r="P51" i="12"/>
  <c r="Q51" i="12"/>
  <c r="R51" i="12"/>
  <c r="S51" i="12"/>
  <c r="T51" i="12"/>
  <c r="U51" i="12"/>
  <c r="V51" i="12"/>
  <c r="W51" i="12"/>
  <c r="G51" i="12"/>
  <c r="Z205" i="10"/>
  <c r="AD205" i="10" s="1"/>
  <c r="Z204" i="10"/>
  <c r="AD204" i="10" s="1"/>
  <c r="Z203" i="10"/>
  <c r="AC203" i="10" s="1"/>
  <c r="Z202" i="10"/>
  <c r="AC202" i="10" s="1"/>
  <c r="Z201" i="10"/>
  <c r="AC201" i="10" s="1"/>
  <c r="Z200" i="10"/>
  <c r="AC200" i="10" s="1"/>
  <c r="Z198" i="10"/>
  <c r="AE198" i="10" s="1"/>
  <c r="Z197" i="10"/>
  <c r="AD197" i="10" s="1"/>
  <c r="Z196" i="10"/>
  <c r="AC196" i="10" s="1"/>
  <c r="Z195" i="10"/>
  <c r="AC195" i="10" s="1"/>
  <c r="Z194" i="10"/>
  <c r="AC194" i="10" s="1"/>
  <c r="Z193" i="10"/>
  <c r="AG193" i="10" s="1"/>
  <c r="Z192" i="10"/>
  <c r="AG192" i="10" s="1"/>
  <c r="Z190" i="10"/>
  <c r="AG190" i="10" s="1"/>
  <c r="Z189" i="10"/>
  <c r="AE189" i="10" s="1"/>
  <c r="Z188" i="10"/>
  <c r="AC188" i="10" s="1"/>
  <c r="Z187" i="10"/>
  <c r="AG187" i="10" s="1"/>
  <c r="Z186" i="10"/>
  <c r="AF186" i="10" s="1"/>
  <c r="Z185" i="10"/>
  <c r="AE185" i="10" s="1"/>
  <c r="Z184" i="10"/>
  <c r="AE184" i="10" s="1"/>
  <c r="Z183" i="10"/>
  <c r="AE183" i="10" s="1"/>
  <c r="Z182" i="10"/>
  <c r="AE182" i="10" s="1"/>
  <c r="Z181" i="10"/>
  <c r="AE181" i="10" s="1"/>
  <c r="Z180" i="10"/>
  <c r="AE180" i="10" s="1"/>
  <c r="Z179" i="10"/>
  <c r="AE179" i="10" s="1"/>
  <c r="Z178" i="10"/>
  <c r="AD178" i="10" s="1"/>
  <c r="Z177" i="10"/>
  <c r="AD177" i="10" s="1"/>
  <c r="Z176" i="10"/>
  <c r="AD176" i="10" s="1"/>
  <c r="Z175" i="10"/>
  <c r="AC175" i="10" s="1"/>
  <c r="Z174" i="10"/>
  <c r="AC174" i="10" s="1"/>
  <c r="Z173" i="10"/>
  <c r="AC173" i="10" s="1"/>
  <c r="Z172" i="10"/>
  <c r="AC172" i="10" s="1"/>
  <c r="Z171" i="10"/>
  <c r="AB171" i="10" s="1"/>
  <c r="Z169" i="10"/>
  <c r="AF169" i="10" s="1"/>
  <c r="Z168" i="10"/>
  <c r="AF168" i="10" s="1"/>
  <c r="Z167" i="10"/>
  <c r="AE167" i="10" s="1"/>
  <c r="Z166" i="10"/>
  <c r="AD166" i="10" s="1"/>
  <c r="Z165" i="10"/>
  <c r="AD165" i="10" s="1"/>
  <c r="Z164" i="10"/>
  <c r="AC164" i="10" s="1"/>
  <c r="Z163" i="10"/>
  <c r="AC163" i="10" s="1"/>
  <c r="Z162" i="10"/>
  <c r="AD162" i="10" s="1"/>
  <c r="Z161" i="10"/>
  <c r="AD161" i="10" s="1"/>
  <c r="Z160" i="10"/>
  <c r="AD160" i="10" s="1"/>
  <c r="Z159" i="10"/>
  <c r="AC159" i="10" s="1"/>
  <c r="Z158" i="10"/>
  <c r="AD158" i="10" s="1"/>
  <c r="Z157" i="10"/>
  <c r="AD157" i="10" s="1"/>
  <c r="Z156" i="10"/>
  <c r="AC156" i="10" s="1"/>
  <c r="Z155" i="10"/>
  <c r="AC155" i="10" s="1"/>
  <c r="Z154" i="10"/>
  <c r="AC154" i="10" s="1"/>
  <c r="Z153" i="10"/>
  <c r="AC153" i="10" s="1"/>
  <c r="Z151" i="10"/>
  <c r="AD151" i="10" s="1"/>
  <c r="Z150" i="10"/>
  <c r="AD150" i="10" s="1"/>
  <c r="Z149" i="10"/>
  <c r="AD149" i="10" s="1"/>
  <c r="Z148" i="10"/>
  <c r="AD148" i="10" s="1"/>
  <c r="Z147" i="10"/>
  <c r="AD147" i="10" s="1"/>
  <c r="Z146" i="10"/>
  <c r="AC146" i="10" s="1"/>
  <c r="Z145" i="10"/>
  <c r="AD145" i="10" s="1"/>
  <c r="Z144" i="10"/>
  <c r="AC144" i="10" s="1"/>
  <c r="Z143" i="10"/>
  <c r="AC143" i="10" s="1"/>
  <c r="Z142" i="10"/>
  <c r="AC142" i="10" s="1"/>
  <c r="Z141" i="10"/>
  <c r="AC141" i="10" s="1"/>
  <c r="Z140" i="10"/>
  <c r="AC140" i="10" s="1"/>
  <c r="Z139" i="10"/>
  <c r="AB139" i="10" s="1"/>
  <c r="Z138" i="10"/>
  <c r="AB138" i="10" s="1"/>
  <c r="Z137" i="10"/>
  <c r="AB137" i="10" s="1"/>
  <c r="Z129" i="10"/>
  <c r="AE129" i="10" s="1"/>
  <c r="Z128" i="10"/>
  <c r="AD128" i="10" s="1"/>
  <c r="Z127" i="10"/>
  <c r="AD127" i="10" s="1"/>
  <c r="Z126" i="10"/>
  <c r="AE126" i="10" s="1"/>
  <c r="Z125" i="10"/>
  <c r="AD125" i="10" s="1"/>
  <c r="Z124" i="10"/>
  <c r="AC124" i="10" s="1"/>
  <c r="Z123" i="10"/>
  <c r="AD123" i="10" s="1"/>
  <c r="Z122" i="10"/>
  <c r="AE122" i="10" s="1"/>
  <c r="Z121" i="10"/>
  <c r="AE121" i="10" s="1"/>
  <c r="Z120" i="10"/>
  <c r="AE120" i="10" s="1"/>
  <c r="Z119" i="10"/>
  <c r="AD119" i="10" s="1"/>
  <c r="Z118" i="10"/>
  <c r="AC118" i="10" s="1"/>
  <c r="Z117" i="10"/>
  <c r="AC117" i="10" s="1"/>
  <c r="Z116" i="10"/>
  <c r="AD116" i="10" s="1"/>
  <c r="Z115" i="10"/>
  <c r="AD115" i="10" s="1"/>
  <c r="Z114" i="10"/>
  <c r="AC114" i="10" s="1"/>
  <c r="Z113" i="10"/>
  <c r="AC113" i="10" s="1"/>
  <c r="Z112" i="10"/>
  <c r="AC112" i="10" s="1"/>
  <c r="Z111" i="10"/>
  <c r="AC111" i="10" s="1"/>
  <c r="Z110" i="10"/>
  <c r="AC110" i="10" s="1"/>
  <c r="Z109" i="10"/>
  <c r="AC109" i="10" s="1"/>
  <c r="Z108" i="10"/>
  <c r="AB108" i="10" s="1"/>
  <c r="Z107" i="10"/>
  <c r="Z45" i="9"/>
  <c r="AF45" i="9" s="1"/>
  <c r="Z44" i="9"/>
  <c r="AE44" i="9" s="1"/>
  <c r="Z43" i="9"/>
  <c r="AE43" i="9" s="1"/>
  <c r="Z42" i="9"/>
  <c r="AG42" i="9" s="1"/>
  <c r="AG62" i="9" s="1"/>
  <c r="Z41" i="9"/>
  <c r="AF41" i="9" s="1"/>
  <c r="Z40" i="9"/>
  <c r="AF40" i="9" s="1"/>
  <c r="Z39" i="9"/>
  <c r="AF39" i="9" s="1"/>
  <c r="Z38" i="9"/>
  <c r="AF38" i="9" s="1"/>
  <c r="Z37" i="9"/>
  <c r="AF37" i="9" s="1"/>
  <c r="Z36" i="9"/>
  <c r="Z35" i="9"/>
  <c r="AE35" i="9" s="1"/>
  <c r="Z34" i="9"/>
  <c r="AD34" i="9" s="1"/>
  <c r="Z33" i="9"/>
  <c r="AD33" i="9" s="1"/>
  <c r="Z32" i="9"/>
  <c r="AE32" i="9" s="1"/>
  <c r="Z31" i="9"/>
  <c r="AE31" i="9" s="1"/>
  <c r="Z30" i="9"/>
  <c r="AE30" i="9" s="1"/>
  <c r="Z29" i="9"/>
  <c r="AE29" i="9" s="1"/>
  <c r="Z28" i="9"/>
  <c r="AD28" i="9" s="1"/>
  <c r="Z27" i="9"/>
  <c r="AD27" i="9" s="1"/>
  <c r="Z26" i="9"/>
  <c r="AD26" i="9" s="1"/>
  <c r="Z25" i="9"/>
  <c r="AD25" i="9" s="1"/>
  <c r="Z16" i="9"/>
  <c r="AE16" i="9" s="1"/>
  <c r="Z15" i="9"/>
  <c r="AD15" i="9" s="1"/>
  <c r="Z14" i="9"/>
  <c r="AE14" i="9" s="1"/>
  <c r="Z13" i="9"/>
  <c r="AD13" i="9" s="1"/>
  <c r="Z12" i="9"/>
  <c r="AC12" i="9" s="1"/>
  <c r="Z11" i="9"/>
  <c r="AC11" i="9" s="1"/>
  <c r="Z10" i="9"/>
  <c r="AB10" i="9" s="1"/>
  <c r="Z9" i="9"/>
  <c r="AB9" i="9" s="1"/>
  <c r="Z8" i="9"/>
  <c r="AB8" i="9" s="1"/>
  <c r="Z7" i="9"/>
  <c r="AB7" i="9" s="1"/>
  <c r="Z6" i="9"/>
  <c r="AB6" i="9" s="1"/>
  <c r="Z5" i="9"/>
  <c r="AB5" i="9" s="1"/>
  <c r="Z4" i="9"/>
  <c r="AB4" i="9" s="1"/>
  <c r="AB62" i="9" l="1"/>
  <c r="AF206" i="10"/>
  <c r="AF211" i="10" s="1"/>
  <c r="X62" i="9"/>
  <c r="B67" i="9" s="1"/>
  <c r="B20" i="8" s="1"/>
  <c r="Y62" i="9"/>
  <c r="AC62" i="9"/>
  <c r="AD62" i="9"/>
  <c r="AD68" i="9" s="1"/>
  <c r="AF62" i="9"/>
  <c r="AF68" i="9" s="1"/>
  <c r="AE36" i="9"/>
  <c r="AE62" i="9" s="1"/>
  <c r="AE68" i="9" s="1"/>
  <c r="Z62" i="9"/>
  <c r="AG206" i="10"/>
  <c r="AG211" i="10" s="1"/>
  <c r="C25" i="8"/>
  <c r="C26" i="8" s="1"/>
  <c r="AB107" i="10"/>
  <c r="AB206" i="10" s="1"/>
  <c r="AB211" i="10" s="1"/>
  <c r="Z206" i="10"/>
  <c r="AD206" i="10"/>
  <c r="AD211" i="10" s="1"/>
  <c r="AE206" i="10"/>
  <c r="AE211" i="10" s="1"/>
  <c r="AC206" i="10"/>
  <c r="AC211" i="10" s="1"/>
  <c r="E40" i="14"/>
  <c r="K40" i="14"/>
  <c r="F40" i="14"/>
  <c r="M40" i="14"/>
  <c r="H40" i="14"/>
  <c r="J212" i="10"/>
  <c r="V212" i="10"/>
  <c r="M212" i="10"/>
  <c r="Q212" i="10"/>
  <c r="R212" i="10"/>
  <c r="S212" i="10"/>
  <c r="L212" i="10"/>
  <c r="X212" i="10"/>
  <c r="I212" i="10"/>
  <c r="G212" i="10"/>
  <c r="P212" i="10"/>
  <c r="H212" i="10"/>
  <c r="O212" i="10"/>
  <c r="W212" i="10"/>
  <c r="N212" i="10"/>
  <c r="T212" i="10"/>
  <c r="K212" i="10"/>
  <c r="L40" i="14"/>
  <c r="N40" i="14"/>
  <c r="G40" i="14"/>
  <c r="J40" i="14"/>
  <c r="I40" i="14"/>
  <c r="AG51" i="12"/>
  <c r="AG57" i="12" s="1"/>
  <c r="AC68" i="9"/>
  <c r="B21" i="8"/>
  <c r="C21" i="8" s="1"/>
  <c r="AG68" i="9"/>
  <c r="AA68" i="9"/>
  <c r="B56" i="12"/>
  <c r="B23" i="8" s="1"/>
  <c r="AA51" i="12"/>
  <c r="AA57" i="12" s="1"/>
  <c r="P34" i="14"/>
  <c r="B39" i="14" s="1"/>
  <c r="F25" i="8" s="1"/>
  <c r="F26" i="8" s="1"/>
  <c r="Q34" i="14"/>
  <c r="AE51" i="12"/>
  <c r="AE57" i="12" s="1"/>
  <c r="AC51" i="12"/>
  <c r="AC57" i="12" s="1"/>
  <c r="Z51" i="12"/>
  <c r="AB51" i="12"/>
  <c r="AB57" i="12" s="1"/>
  <c r="AF51" i="12"/>
  <c r="AF57" i="12" s="1"/>
  <c r="X68" i="9"/>
  <c r="B24" i="8" l="1"/>
  <c r="B29" i="8" s="1"/>
  <c r="F34" i="8"/>
  <c r="B34" i="8"/>
  <c r="G34" i="8"/>
  <c r="E34" i="8"/>
  <c r="D34" i="8"/>
  <c r="H34" i="8"/>
  <c r="C20" i="8"/>
  <c r="C23" i="8"/>
  <c r="AH57" i="12"/>
  <c r="F21" i="8"/>
  <c r="X59" i="12"/>
  <c r="H69" i="9"/>
  <c r="I69" i="9"/>
  <c r="Q69" i="9"/>
  <c r="G69" i="9"/>
  <c r="R69" i="9"/>
  <c r="K69" i="9"/>
  <c r="S69" i="9"/>
  <c r="L69" i="9"/>
  <c r="T69" i="9"/>
  <c r="M69" i="9"/>
  <c r="U69" i="9"/>
  <c r="N69" i="9"/>
  <c r="V69" i="9"/>
  <c r="X69" i="9"/>
  <c r="O69" i="9"/>
  <c r="W69" i="9"/>
  <c r="P69" i="9"/>
  <c r="J69" i="9"/>
  <c r="AB68" i="9"/>
  <c r="C34" i="8" s="1"/>
  <c r="B68" i="9"/>
  <c r="F20" i="8" s="1"/>
  <c r="F29" i="8" l="1"/>
  <c r="G29" i="8" s="1"/>
  <c r="F24" i="8"/>
  <c r="C24" i="8"/>
  <c r="C29" i="8" s="1"/>
  <c r="I34" i="8"/>
  <c r="AH68" i="9"/>
  <c r="AB59" i="12"/>
  <c r="AC59" i="12"/>
  <c r="AD59" i="12"/>
  <c r="AF59" i="12"/>
  <c r="AG59" i="12"/>
  <c r="AH59" i="12"/>
  <c r="AA59" i="12"/>
  <c r="AE59" i="12"/>
  <c r="AH211" i="10"/>
  <c r="AD212" i="10" s="1"/>
  <c r="G22" i="8" l="1"/>
  <c r="G27" i="8"/>
  <c r="G23" i="8"/>
  <c r="G26" i="8"/>
  <c r="G21" i="8"/>
  <c r="G24" i="8"/>
  <c r="G28" i="8"/>
  <c r="G20" i="8"/>
  <c r="AF69" i="9"/>
  <c r="AA69" i="9"/>
  <c r="AE69" i="9"/>
  <c r="AC69" i="9"/>
  <c r="AB69" i="9"/>
  <c r="AH69" i="9"/>
  <c r="AD69" i="9"/>
  <c r="AG69" i="9"/>
  <c r="AA212" i="10"/>
  <c r="AH212" i="10"/>
  <c r="AE212" i="10"/>
  <c r="AG212" i="10"/>
  <c r="AB212" i="10"/>
  <c r="AC212" i="10"/>
  <c r="AF212" i="10"/>
  <c r="C35" i="8" l="1"/>
  <c r="D35" i="8"/>
  <c r="E35" i="8"/>
  <c r="F35" i="8"/>
  <c r="G35" i="8"/>
  <c r="H35" i="8"/>
  <c r="I35" i="8"/>
  <c r="B35" i="8"/>
  <c r="G25" i="8" l="1"/>
</calcChain>
</file>

<file path=xl/sharedStrings.xml><?xml version="1.0" encoding="utf-8"?>
<sst xmlns="http://schemas.openxmlformats.org/spreadsheetml/2006/main" count="1909" uniqueCount="582">
  <si>
    <t>Green 6018</t>
  </si>
  <si>
    <t>Dark Green 6029</t>
  </si>
  <si>
    <t>Blue 5017</t>
  </si>
  <si>
    <t>Orange  2003</t>
  </si>
  <si>
    <t>White 9010</t>
  </si>
  <si>
    <t>Black 9005</t>
  </si>
  <si>
    <t xml:space="preserve">DELTA 1 </t>
  </si>
  <si>
    <t>DELTA 2</t>
  </si>
  <si>
    <t>DELTA 3</t>
  </si>
  <si>
    <t>DELTA 4</t>
  </si>
  <si>
    <t>DELTA 5</t>
  </si>
  <si>
    <t>DELTA 6</t>
  </si>
  <si>
    <t>DELTA 8</t>
  </si>
  <si>
    <t>DELTA 9</t>
  </si>
  <si>
    <t>DELTA 10</t>
  </si>
  <si>
    <t>DELTA 11</t>
  </si>
  <si>
    <t>DELTA 12</t>
  </si>
  <si>
    <t>DELTA 13</t>
  </si>
  <si>
    <t>DELTA 14</t>
  </si>
  <si>
    <t>DELTA 15</t>
  </si>
  <si>
    <t>CAIRN 2</t>
  </si>
  <si>
    <t>CAIRN 5</t>
  </si>
  <si>
    <t xml:space="preserve">HEDRIS 1 </t>
  </si>
  <si>
    <t>HEDRIS 2</t>
  </si>
  <si>
    <t>HEDRIS 3</t>
  </si>
  <si>
    <t xml:space="preserve">STARSYSTEM 1 </t>
  </si>
  <si>
    <t>STARSYSTEM 2</t>
  </si>
  <si>
    <t>STARSYSTEM 2c</t>
  </si>
  <si>
    <t>STARSYSTEM 3</t>
  </si>
  <si>
    <t>STARSYSTEM 3c</t>
  </si>
  <si>
    <t>ILLUSION</t>
  </si>
  <si>
    <t>XS</t>
  </si>
  <si>
    <t>S</t>
  </si>
  <si>
    <t>M</t>
  </si>
  <si>
    <t>L</t>
  </si>
  <si>
    <t>XL</t>
  </si>
  <si>
    <t>XXL</t>
  </si>
  <si>
    <t>XXXL</t>
  </si>
  <si>
    <t>Green RAL 6018</t>
  </si>
  <si>
    <t>Yellow  RAL 1023</t>
  </si>
  <si>
    <t>Red RAL 3000</t>
  </si>
  <si>
    <t>Orange RAL 2004</t>
  </si>
  <si>
    <t>White RAL 9010</t>
  </si>
  <si>
    <t>Volumes</t>
  </si>
  <si>
    <t>Optimum Player</t>
  </si>
  <si>
    <t>CRACK'S</t>
  </si>
  <si>
    <t>DESERT</t>
  </si>
  <si>
    <t>LIMESTONE</t>
  </si>
  <si>
    <t>BLEAU</t>
  </si>
  <si>
    <t>LE CŒUR</t>
  </si>
  <si>
    <t>Prehension</t>
  </si>
  <si>
    <t>Screw ons</t>
  </si>
  <si>
    <t>Foot</t>
  </si>
  <si>
    <t>Foot Hand</t>
  </si>
  <si>
    <t>crimps</t>
  </si>
  <si>
    <t>edges</t>
  </si>
  <si>
    <t>mini slopers</t>
  </si>
  <si>
    <t>slopers</t>
  </si>
  <si>
    <t>pinch</t>
  </si>
  <si>
    <t>pockets</t>
  </si>
  <si>
    <t>jugs</t>
  </si>
  <si>
    <t>positive jugs</t>
  </si>
  <si>
    <t>bridges</t>
  </si>
  <si>
    <t>MINUS</t>
  </si>
  <si>
    <t>MEGAMINUS</t>
  </si>
  <si>
    <t>PROLINE</t>
  </si>
  <si>
    <t>FEETISH</t>
  </si>
  <si>
    <t>DEMO</t>
  </si>
  <si>
    <t>CRISTALS</t>
  </si>
  <si>
    <t>OPALES</t>
  </si>
  <si>
    <t>RAINBOW</t>
  </si>
  <si>
    <t>BOOST</t>
  </si>
  <si>
    <t>NEMESIS</t>
  </si>
  <si>
    <t>ONSIGHT</t>
  </si>
  <si>
    <t>TRAINER</t>
  </si>
  <si>
    <t>QUARTZ</t>
  </si>
  <si>
    <t>GEODES</t>
  </si>
  <si>
    <t>CRIMPAHS</t>
  </si>
  <si>
    <t>NIAK</t>
  </si>
  <si>
    <t>YANK</t>
  </si>
  <si>
    <t>CLAWS</t>
  </si>
  <si>
    <t>RIFT</t>
  </si>
  <si>
    <t>FRANTIC</t>
  </si>
  <si>
    <t>PLAYER 1</t>
  </si>
  <si>
    <t>PLAYER 2</t>
  </si>
  <si>
    <t>SWINGER</t>
  </si>
  <si>
    <t>HOOKER</t>
  </si>
  <si>
    <t>GRABBER</t>
  </si>
  <si>
    <t>DUNKER</t>
  </si>
  <si>
    <t>GAMBLER</t>
  </si>
  <si>
    <t>BOOMER</t>
  </si>
  <si>
    <t>CLIPPER</t>
  </si>
  <si>
    <t>MUNGA</t>
  </si>
  <si>
    <t>KONCEPT</t>
  </si>
  <si>
    <t>STORM</t>
  </si>
  <si>
    <t>TWISTER</t>
  </si>
  <si>
    <t>ORBIT</t>
  </si>
  <si>
    <t>GRAVITY</t>
  </si>
  <si>
    <t>LYTHOS</t>
  </si>
  <si>
    <t>PANDORA</t>
  </si>
  <si>
    <t>SATELLITE</t>
  </si>
  <si>
    <t>SKUD</t>
  </si>
  <si>
    <t>ARKEOS</t>
  </si>
  <si>
    <t>MUTATION</t>
  </si>
  <si>
    <t>ASTEROID</t>
  </si>
  <si>
    <t>EQUINOX</t>
  </si>
  <si>
    <t>MONZONITE</t>
  </si>
  <si>
    <t>TCHIPS</t>
  </si>
  <si>
    <t>TAOS</t>
  </si>
  <si>
    <t>PUEBLO</t>
  </si>
  <si>
    <t>CAMP 4</t>
  </si>
  <si>
    <t>TOTEM</t>
  </si>
  <si>
    <t>MYSTIC</t>
  </si>
  <si>
    <t>CANYON</t>
  </si>
  <si>
    <t>MOAB</t>
  </si>
  <si>
    <t>LEGEND</t>
  </si>
  <si>
    <t>FOCUS</t>
  </si>
  <si>
    <t>BLOODLINE</t>
  </si>
  <si>
    <t>MORPHINE</t>
  </si>
  <si>
    <t>TRIPTIK</t>
  </si>
  <si>
    <t>MANTRA</t>
  </si>
  <si>
    <t>STYX</t>
  </si>
  <si>
    <t>BUTTERFLY</t>
  </si>
  <si>
    <t>TURBULENCE</t>
  </si>
  <si>
    <t>WORMHOLE</t>
  </si>
  <si>
    <t>HYPE</t>
  </si>
  <si>
    <t>OMEGA</t>
  </si>
  <si>
    <t>DAVAÏ</t>
  </si>
  <si>
    <t>KRAGGER</t>
  </si>
  <si>
    <t>MONKEEZ</t>
  </si>
  <si>
    <t>RIVIERA TUFA</t>
  </si>
  <si>
    <t>DINO SPINE</t>
  </si>
  <si>
    <t>DREI ZINNEN</t>
  </si>
  <si>
    <t>JOUANNE</t>
  </si>
  <si>
    <t>APREMONT</t>
  </si>
  <si>
    <t>VOLTANE</t>
  </si>
  <si>
    <t>SABLONS</t>
  </si>
  <si>
    <t>BARBIZONS</t>
  </si>
  <si>
    <t>COCCINELLE</t>
  </si>
  <si>
    <t>TROGLODYTE</t>
  </si>
  <si>
    <t>CUISINIERE</t>
  </si>
  <si>
    <t>FRANCHARD</t>
  </si>
  <si>
    <t>ELEPHANT</t>
  </si>
  <si>
    <t>CUVIER</t>
  </si>
  <si>
    <t>BUTHIERS</t>
  </si>
  <si>
    <t>KARMA</t>
  </si>
  <si>
    <t>EDGES M</t>
  </si>
  <si>
    <t>EDGES L</t>
  </si>
  <si>
    <t>SLOPERS</t>
  </si>
  <si>
    <t>FIREBALL L</t>
  </si>
  <si>
    <t>FIREBALL XL</t>
  </si>
  <si>
    <t>Kid 1</t>
  </si>
  <si>
    <t>Kid 2</t>
  </si>
  <si>
    <t>Kid 3</t>
  </si>
  <si>
    <t>ALPHABET</t>
  </si>
  <si>
    <t>V-PARK</t>
  </si>
  <si>
    <t>TOTAL</t>
  </si>
  <si>
    <t>Twins</t>
  </si>
  <si>
    <t>Mix</t>
  </si>
  <si>
    <t xml:space="preserve">mega jugs </t>
  </si>
  <si>
    <t xml:space="preserve">foot </t>
  </si>
  <si>
    <t>foot hand</t>
  </si>
  <si>
    <t>Crimps</t>
  </si>
  <si>
    <t>Edges</t>
  </si>
  <si>
    <t>Incut Edges</t>
  </si>
  <si>
    <t>Mini Slopers</t>
  </si>
  <si>
    <t>Jugs</t>
  </si>
  <si>
    <t>Large Jugs</t>
  </si>
  <si>
    <t>Foot hand</t>
  </si>
  <si>
    <t>Slopers</t>
  </si>
  <si>
    <t>foot</t>
  </si>
  <si>
    <t>Mini Jugs</t>
  </si>
  <si>
    <t>Pockets</t>
  </si>
  <si>
    <t>Pinch</t>
  </si>
  <si>
    <t>screw ons</t>
  </si>
  <si>
    <t>MINUS 2</t>
  </si>
  <si>
    <t>NUCLEUS</t>
  </si>
  <si>
    <t>COOKIES</t>
  </si>
  <si>
    <t>WIDGETS</t>
  </si>
  <si>
    <t>ADD-ONS</t>
  </si>
  <si>
    <t>MIRAGE</t>
  </si>
  <si>
    <t>DIKTAT</t>
  </si>
  <si>
    <t>GROOVE</t>
  </si>
  <si>
    <t>GROOVE 2</t>
  </si>
  <si>
    <t>GROOVE 3</t>
  </si>
  <si>
    <t>OVERDRIVE</t>
  </si>
  <si>
    <t>HYPERDRIVE</t>
  </si>
  <si>
    <t>SLEDGES 1</t>
  </si>
  <si>
    <t>SLEDGES 2</t>
  </si>
  <si>
    <t>SLEDGES 3</t>
  </si>
  <si>
    <t>SLEDGES 4</t>
  </si>
  <si>
    <t>CONFUSION</t>
  </si>
  <si>
    <t>QUIPROQUO</t>
  </si>
  <si>
    <t>DISORDER</t>
  </si>
  <si>
    <t>DISORDER 2</t>
  </si>
  <si>
    <t>BLADES</t>
  </si>
  <si>
    <t>BLADES 2</t>
  </si>
  <si>
    <t>PLAYER 3</t>
  </si>
  <si>
    <t>PLAYER 4</t>
  </si>
  <si>
    <t>PLAYER 5</t>
  </si>
  <si>
    <t>LOOPER</t>
  </si>
  <si>
    <t>TROOPER</t>
  </si>
  <si>
    <t>SKYDIVER</t>
  </si>
  <si>
    <t>RIDER</t>
  </si>
  <si>
    <t>STRIKER</t>
  </si>
  <si>
    <t>TRANSPORTER</t>
  </si>
  <si>
    <t>ULTRABRIDGE</t>
  </si>
  <si>
    <t>ULTRABRIDGE 2</t>
  </si>
  <si>
    <t>MOGULS</t>
  </si>
  <si>
    <t>FUSION</t>
  </si>
  <si>
    <t>SIMULATOR 1</t>
  </si>
  <si>
    <t>SIMULATOR 2</t>
  </si>
  <si>
    <t>SIMULATOR 3</t>
  </si>
  <si>
    <t>SIMULATOR 4</t>
  </si>
  <si>
    <t>SIMULATOR 5</t>
  </si>
  <si>
    <t>YINYANG</t>
  </si>
  <si>
    <t>EYELASH</t>
  </si>
  <si>
    <t>FRENCHFIN</t>
  </si>
  <si>
    <t>BADTRIP</t>
  </si>
  <si>
    <t>LOVEBOAT</t>
  </si>
  <si>
    <t>GURU</t>
  </si>
  <si>
    <t>MISFIT</t>
  </si>
  <si>
    <t>MADNESS</t>
  </si>
  <si>
    <t>TROLLS</t>
  </si>
  <si>
    <t>FRAKTUR</t>
  </si>
  <si>
    <t>SUPERNOVA</t>
  </si>
  <si>
    <t>DNA</t>
  </si>
  <si>
    <t>CLONES</t>
  </si>
  <si>
    <t>AXIOM</t>
  </si>
  <si>
    <t>ALCOVE</t>
  </si>
  <si>
    <t>WIZZARD</t>
  </si>
  <si>
    <t>STANZA</t>
  </si>
  <si>
    <t>SIRIUS</t>
  </si>
  <si>
    <t>CASSIOPEIA</t>
  </si>
  <si>
    <t>ARTEFACTS</t>
  </si>
  <si>
    <t>COYOTE</t>
  </si>
  <si>
    <t>SANCTUARY</t>
  </si>
  <si>
    <t>SLAYER</t>
  </si>
  <si>
    <t>SOLARIS</t>
  </si>
  <si>
    <t>RODEO</t>
  </si>
  <si>
    <t>DEBILOFF</t>
  </si>
  <si>
    <t>HERCULE</t>
  </si>
  <si>
    <t>REMPART</t>
  </si>
  <si>
    <t>MERVEILLE</t>
  </si>
  <si>
    <t>BIZONS</t>
  </si>
  <si>
    <t>BISCUITS</t>
  </si>
  <si>
    <t>DINGO</t>
  </si>
  <si>
    <t>FROGGY</t>
  </si>
  <si>
    <t>HALLOWEEN</t>
  </si>
  <si>
    <t>Training</t>
  </si>
  <si>
    <t>kids</t>
  </si>
  <si>
    <t>PASTILLE 1</t>
  </si>
  <si>
    <t>SCREW ONS 1</t>
  </si>
  <si>
    <t>SCREW ONS 2</t>
  </si>
  <si>
    <t>BIG FOOT 1</t>
  </si>
  <si>
    <t>CRIMPS 1</t>
  </si>
  <si>
    <t>LONG CRIMPS 1</t>
  </si>
  <si>
    <t>INCUT EDGES 1</t>
  </si>
  <si>
    <t>EDGES 1</t>
  </si>
  <si>
    <t>JUG 1</t>
  </si>
  <si>
    <t>BIG JUG 1</t>
  </si>
  <si>
    <t>MEGA JUGS 1</t>
  </si>
  <si>
    <t>MEGA JUGS 2</t>
  </si>
  <si>
    <t>MOON 1</t>
  </si>
  <si>
    <t>MOON 2</t>
  </si>
  <si>
    <t>MOON 3</t>
  </si>
  <si>
    <t>MOON 4</t>
  </si>
  <si>
    <t>MEGA SLOPER 1</t>
  </si>
  <si>
    <t>MEGA SLOPER 2</t>
  </si>
  <si>
    <t>MEGA SLOPER 3</t>
  </si>
  <si>
    <t>MEGA SLOPER 4</t>
  </si>
  <si>
    <t>MEGA SLOPER 5</t>
  </si>
  <si>
    <t>GIGA SLOPER 1</t>
  </si>
  <si>
    <t>Incut edges</t>
  </si>
  <si>
    <t>Hole</t>
  </si>
  <si>
    <t>Plouf</t>
  </si>
  <si>
    <t>VLC 1</t>
  </si>
  <si>
    <t>VLC 2</t>
  </si>
  <si>
    <t>VLC 3</t>
  </si>
  <si>
    <t>VLC 4</t>
  </si>
  <si>
    <t>ORL</t>
  </si>
  <si>
    <t>APPLIK</t>
  </si>
  <si>
    <t>Brother</t>
  </si>
  <si>
    <t>Bac Flowers</t>
  </si>
  <si>
    <t>Pinchter</t>
  </si>
  <si>
    <t>VLC Cut 1</t>
  </si>
  <si>
    <t>Volume</t>
  </si>
  <si>
    <t>VLC Cut 2</t>
  </si>
  <si>
    <t>VLC Cut 3</t>
  </si>
  <si>
    <t>VLC Cut 4</t>
  </si>
  <si>
    <t>Kifeet</t>
  </si>
  <si>
    <t>Sloper</t>
  </si>
  <si>
    <t>HOLE XL</t>
  </si>
  <si>
    <t>PINCH XL</t>
  </si>
  <si>
    <t>POSITIVE JUGS XL</t>
  </si>
  <si>
    <t>Positive jugs 1</t>
  </si>
  <si>
    <t>Positive jugs 2</t>
  </si>
  <si>
    <t>CRIMPS XL</t>
  </si>
  <si>
    <t>CRIMPS L</t>
  </si>
  <si>
    <t>CRIMPS M</t>
  </si>
  <si>
    <t>EXTRA FOOT</t>
  </si>
  <si>
    <t>SMALL FOOT</t>
  </si>
  <si>
    <t>RING L</t>
  </si>
  <si>
    <t>RING XL</t>
  </si>
  <si>
    <t>HOLE</t>
  </si>
  <si>
    <t>PIF</t>
  </si>
  <si>
    <t>FOOTSWITCH</t>
  </si>
  <si>
    <t>SLEDGES 5</t>
  </si>
  <si>
    <t>QUIPROQUO 2</t>
  </si>
  <si>
    <t>SNAKEPIT</t>
  </si>
  <si>
    <t>Pack Initiation</t>
  </si>
  <si>
    <t>CARRE</t>
  </si>
  <si>
    <t>QUADRIVEX</t>
  </si>
  <si>
    <t>FAM 2.3 V4</t>
  </si>
  <si>
    <t>PENTA</t>
  </si>
  <si>
    <t>PYRAMIDE</t>
  </si>
  <si>
    <t>TRAP</t>
  </si>
  <si>
    <t>COFFIN</t>
  </si>
  <si>
    <t>SCREW ONS 3</t>
  </si>
  <si>
    <t xml:space="preserve">9c+ </t>
  </si>
  <si>
    <t>4A</t>
  </si>
  <si>
    <t>4B</t>
  </si>
  <si>
    <t>5A</t>
  </si>
  <si>
    <t>5B</t>
  </si>
  <si>
    <t>6A</t>
  </si>
  <si>
    <t>6B</t>
  </si>
  <si>
    <t>Purple RAL 4005 (US)</t>
  </si>
  <si>
    <t>%</t>
  </si>
  <si>
    <t xml:space="preserve"> </t>
  </si>
  <si>
    <t>Nb prises XS</t>
  </si>
  <si>
    <t>Nb prises S</t>
  </si>
  <si>
    <t>Nb prises M</t>
  </si>
  <si>
    <t>Nb prises L</t>
  </si>
  <si>
    <t>Nb prises XXL</t>
  </si>
  <si>
    <t>Nb prises XXXL</t>
  </si>
  <si>
    <t>Dark Green RAL 6029</t>
  </si>
  <si>
    <t>Blue RAL 5017</t>
  </si>
  <si>
    <t>Orange RAL 2003</t>
  </si>
  <si>
    <t>Sisters</t>
  </si>
  <si>
    <t>Astroid</t>
  </si>
  <si>
    <t>Batcrimps</t>
  </si>
  <si>
    <t>Lebibi</t>
  </si>
  <si>
    <t>Fantome</t>
  </si>
  <si>
    <t>Plot</t>
  </si>
  <si>
    <t>Leeps</t>
  </si>
  <si>
    <t>Croissant</t>
  </si>
  <si>
    <t>NEW 2022</t>
  </si>
  <si>
    <t>Yellow 1023</t>
  </si>
  <si>
    <t>Red 3000</t>
  </si>
  <si>
    <t>Fluo Orange</t>
  </si>
  <si>
    <t>Galette</t>
  </si>
  <si>
    <t>Santoko</t>
  </si>
  <si>
    <t>Lames</t>
  </si>
  <si>
    <t>Stick</t>
  </si>
  <si>
    <t>Opinel</t>
  </si>
  <si>
    <t>Katini</t>
  </si>
  <si>
    <t>Plince</t>
  </si>
  <si>
    <t>Katana</t>
  </si>
  <si>
    <t>Grandpa 1</t>
  </si>
  <si>
    <t>Grandpa 2</t>
  </si>
  <si>
    <t>Nb prises XL</t>
  </si>
  <si>
    <t>ATOMS</t>
  </si>
  <si>
    <t>JIBS</t>
  </si>
  <si>
    <t>RAMPAGE</t>
  </si>
  <si>
    <t>Grandma 4</t>
  </si>
  <si>
    <t>Grandma 3</t>
  </si>
  <si>
    <t>Grandma 1</t>
  </si>
  <si>
    <t>Grandma 2</t>
  </si>
  <si>
    <t>NOUF NOUF</t>
  </si>
  <si>
    <t>NIF NIF</t>
  </si>
  <si>
    <t>NAF NAF</t>
  </si>
  <si>
    <t>HENAFF 1</t>
  </si>
  <si>
    <t>HANAFF 2</t>
  </si>
  <si>
    <t>HANAFF 3</t>
  </si>
  <si>
    <t>MINY</t>
  </si>
  <si>
    <t>EDDY</t>
  </si>
  <si>
    <t>Mixte</t>
  </si>
  <si>
    <t>Screws ons</t>
  </si>
  <si>
    <t>LYRA</t>
  </si>
  <si>
    <t>CENTAURUS</t>
  </si>
  <si>
    <t>DRACO</t>
  </si>
  <si>
    <t>MIMAS</t>
  </si>
  <si>
    <t>RHEA</t>
  </si>
  <si>
    <t>TITAN</t>
  </si>
  <si>
    <t>volume</t>
  </si>
  <si>
    <t>NASH</t>
  </si>
  <si>
    <t>BOSCH</t>
  </si>
  <si>
    <t>MOUCH</t>
  </si>
  <si>
    <t>OUTCH</t>
  </si>
  <si>
    <t>BRUSH</t>
  </si>
  <si>
    <t>TOUCH</t>
  </si>
  <si>
    <t>GHOST</t>
  </si>
  <si>
    <t>FLASH</t>
  </si>
  <si>
    <t>Scews ons</t>
  </si>
  <si>
    <t>OVNI</t>
  </si>
  <si>
    <t>Edge</t>
  </si>
  <si>
    <t>Jug</t>
  </si>
  <si>
    <t>Holes</t>
  </si>
  <si>
    <t>PENTA GONES S</t>
  </si>
  <si>
    <t>PENTA GONES L</t>
  </si>
  <si>
    <t>HEXA GONES 1</t>
  </si>
  <si>
    <t>HEXA GONES 2</t>
  </si>
  <si>
    <t>HEXA GONES 3</t>
  </si>
  <si>
    <t>PENTA GONES XXL 1</t>
  </si>
  <si>
    <t>PENTA GONES XXL 2</t>
  </si>
  <si>
    <t>PENTA GONES XXL 3</t>
  </si>
  <si>
    <t>MINI OVNI</t>
  </si>
  <si>
    <t>MINI SOUCOUPE</t>
  </si>
  <si>
    <t>CAVE</t>
  </si>
  <si>
    <t>Total</t>
  </si>
  <si>
    <t>Hand</t>
  </si>
  <si>
    <t>Grey 7046</t>
  </si>
  <si>
    <t>25 x 25 x H10</t>
  </si>
  <si>
    <t>30 x 30 x H10</t>
  </si>
  <si>
    <t>30 x 30 x H15</t>
  </si>
  <si>
    <t>45 x 45 x H15</t>
  </si>
  <si>
    <t>45 x 45 x H20</t>
  </si>
  <si>
    <t>60 x 60 x H20</t>
  </si>
  <si>
    <t>90 x 90 x H30</t>
  </si>
  <si>
    <t>90 x 90 x H20</t>
  </si>
  <si>
    <t>90 x 90 x H15</t>
  </si>
  <si>
    <t>45 x 30 x H15</t>
  </si>
  <si>
    <t>60 x 45 x H20</t>
  </si>
  <si>
    <t>60 x 30 x H15</t>
  </si>
  <si>
    <t>90 x 30 x H15</t>
  </si>
  <si>
    <t>90 x 45 x H30</t>
  </si>
  <si>
    <t>60 x 30 x H20</t>
  </si>
  <si>
    <t>60 x 30 x 30 x 15x15</t>
  </si>
  <si>
    <t>120 x 120 x H30</t>
  </si>
  <si>
    <t>60 x 60 x H30</t>
  </si>
  <si>
    <t>170 x 170 x H20</t>
  </si>
  <si>
    <t>70 x 70 x 20</t>
  </si>
  <si>
    <t>75 x 65 x 55 x 20</t>
  </si>
  <si>
    <t>45 x 45 x 30 x 10</t>
  </si>
  <si>
    <t>45 x 55 x 20</t>
  </si>
  <si>
    <t>50 x 50 x 20</t>
  </si>
  <si>
    <t>60 x 55 x 25 x 20</t>
  </si>
  <si>
    <t>70 x 45 x 35 x 20</t>
  </si>
  <si>
    <t>Grey RAL 7046</t>
  </si>
  <si>
    <t>XL/XXL</t>
  </si>
  <si>
    <t>S/M</t>
  </si>
  <si>
    <t>M/L/XL</t>
  </si>
  <si>
    <r>
      <t xml:space="preserve">Plince </t>
    </r>
    <r>
      <rPr>
        <b/>
        <i/>
        <u/>
        <sz val="10"/>
        <color rgb="FFFF0000"/>
        <rFont val="Arial"/>
        <family val="2"/>
      </rPr>
      <t>PE</t>
    </r>
  </si>
  <si>
    <r>
      <t xml:space="preserve">Grandma 2 </t>
    </r>
    <r>
      <rPr>
        <b/>
        <i/>
        <u/>
        <sz val="10"/>
        <color rgb="FFFF0000"/>
        <rFont val="Arial"/>
        <family val="2"/>
      </rPr>
      <t>PE</t>
    </r>
  </si>
  <si>
    <r>
      <t xml:space="preserve">Grandma 3 </t>
    </r>
    <r>
      <rPr>
        <b/>
        <i/>
        <u/>
        <sz val="10"/>
        <color rgb="FFFF0000"/>
        <rFont val="Arial"/>
        <family val="2"/>
      </rPr>
      <t>PE</t>
    </r>
  </si>
  <si>
    <r>
      <t xml:space="preserve">Grandma 1 </t>
    </r>
    <r>
      <rPr>
        <b/>
        <i/>
        <u/>
        <sz val="10"/>
        <color rgb="FFFF0000"/>
        <rFont val="Arial"/>
        <family val="2"/>
      </rPr>
      <t>PE</t>
    </r>
  </si>
  <si>
    <r>
      <t xml:space="preserve">Grandma 4 </t>
    </r>
    <r>
      <rPr>
        <b/>
        <i/>
        <u/>
        <sz val="10"/>
        <color rgb="FFFF0000"/>
        <rFont val="Arial"/>
        <family val="2"/>
      </rPr>
      <t>PE</t>
    </r>
  </si>
  <si>
    <r>
      <t xml:space="preserve">ORL </t>
    </r>
    <r>
      <rPr>
        <b/>
        <i/>
        <u/>
        <sz val="10"/>
        <color rgb="FFFF0000"/>
        <rFont val="Arial"/>
        <family val="2"/>
      </rPr>
      <t>PE</t>
    </r>
  </si>
  <si>
    <r>
      <t xml:space="preserve">APPLIK </t>
    </r>
    <r>
      <rPr>
        <b/>
        <i/>
        <u/>
        <sz val="10"/>
        <color rgb="FFFF0000"/>
        <rFont val="Arial"/>
        <family val="2"/>
      </rPr>
      <t>PE</t>
    </r>
  </si>
  <si>
    <r>
      <t xml:space="preserve">Bac Flowers </t>
    </r>
    <r>
      <rPr>
        <b/>
        <i/>
        <u/>
        <sz val="10"/>
        <color rgb="FFFF0000"/>
        <rFont val="Arial"/>
        <family val="2"/>
      </rPr>
      <t>PE</t>
    </r>
  </si>
  <si>
    <r>
      <t>Fantome</t>
    </r>
    <r>
      <rPr>
        <b/>
        <sz val="10"/>
        <color rgb="FFFF0000"/>
        <rFont val="Ford Light"/>
      </rPr>
      <t xml:space="preserve"> PE</t>
    </r>
  </si>
  <si>
    <r>
      <t xml:space="preserve">Plot </t>
    </r>
    <r>
      <rPr>
        <b/>
        <sz val="10"/>
        <color rgb="FFFF0000"/>
        <rFont val="Ford Light"/>
      </rPr>
      <t>PE</t>
    </r>
  </si>
  <si>
    <t>New 2023</t>
  </si>
  <si>
    <t>PE</t>
  </si>
  <si>
    <t>PU</t>
  </si>
  <si>
    <t xml:space="preserve"> S </t>
  </si>
  <si>
    <t xml:space="preserve"> M </t>
  </si>
  <si>
    <t xml:space="preserve"> L </t>
  </si>
  <si>
    <t xml:space="preserve"> XL </t>
  </si>
  <si>
    <t>M/L</t>
  </si>
  <si>
    <t xml:space="preserve"> XXL </t>
  </si>
  <si>
    <t>S / M</t>
  </si>
  <si>
    <t>New 2022</t>
  </si>
  <si>
    <t>Soucoupe</t>
  </si>
  <si>
    <t>Berny 1</t>
  </si>
  <si>
    <t>Berny 2</t>
  </si>
  <si>
    <t>Berny 3</t>
  </si>
  <si>
    <t>IFSC (speed holds)</t>
  </si>
  <si>
    <t>IFSC OFFICIAL Speed Holds : Pack 15 M</t>
  </si>
  <si>
    <t>IFSC OFFICIAL Speed Holds : Pack 10 M</t>
  </si>
  <si>
    <t>IFSC OFFICIAL Speed holds Hand</t>
  </si>
  <si>
    <t>IFSC OFFICIAL Speed holds Foot</t>
  </si>
  <si>
    <t>NON Officielle Speed Holds : Pack 15 M</t>
  </si>
  <si>
    <t>NON Officielle  Speed Holds : Pack 10 M</t>
  </si>
  <si>
    <t>NON Officielle  Speed holds Hand</t>
  </si>
  <si>
    <t>NON Officielle  Speed holds Foot</t>
  </si>
  <si>
    <t>M/XXL</t>
  </si>
  <si>
    <t>BERNY 1</t>
  </si>
  <si>
    <t>BERNY 2</t>
  </si>
  <si>
    <t>BERNY 3</t>
  </si>
  <si>
    <t>Frenchin 2</t>
  </si>
  <si>
    <t>L / XL</t>
  </si>
  <si>
    <t xml:space="preserve">M / L </t>
  </si>
  <si>
    <t>L/XL</t>
  </si>
  <si>
    <t>XL / XXL</t>
  </si>
  <si>
    <t>M / L</t>
  </si>
  <si>
    <t>7A</t>
  </si>
  <si>
    <t>7B</t>
  </si>
  <si>
    <t>S - XL</t>
  </si>
  <si>
    <t>S - L</t>
  </si>
  <si>
    <t>giga</t>
  </si>
  <si>
    <t xml:space="preserve">L </t>
  </si>
  <si>
    <t>Pack Compétiition PURE</t>
  </si>
  <si>
    <t>S-XXL</t>
  </si>
  <si>
    <t>M-XL</t>
  </si>
  <si>
    <r>
      <t xml:space="preserve">Pack Compétition Simon Shape </t>
    </r>
    <r>
      <rPr>
        <b/>
        <sz val="10"/>
        <color rgb="FFFF0000"/>
        <rFont val="Arial"/>
        <family val="2"/>
      </rPr>
      <t>PU</t>
    </r>
  </si>
  <si>
    <r>
      <t xml:space="preserve">Pack compétition Dual Texture </t>
    </r>
    <r>
      <rPr>
        <b/>
        <sz val="10"/>
        <color rgb="FFFF0000"/>
        <rFont val="Arial"/>
        <family val="2"/>
      </rPr>
      <t>PU</t>
    </r>
  </si>
  <si>
    <t>PACK</t>
  </si>
  <si>
    <r>
      <rPr>
        <b/>
        <i/>
        <sz val="20"/>
        <color rgb="FF00B050"/>
        <rFont val="Arial"/>
        <family val="2"/>
      </rPr>
      <t>Training</t>
    </r>
    <r>
      <rPr>
        <b/>
        <i/>
        <sz val="20"/>
        <color theme="1"/>
        <rFont val="Arial"/>
        <family val="2"/>
      </rPr>
      <t xml:space="preserve"> </t>
    </r>
  </si>
  <si>
    <r>
      <rPr>
        <b/>
        <i/>
        <sz val="20"/>
        <color rgb="FFFF0000"/>
        <rFont val="Arial"/>
        <family val="2"/>
      </rPr>
      <t>Kids</t>
    </r>
    <r>
      <rPr>
        <b/>
        <i/>
        <sz val="20"/>
        <color theme="1"/>
        <rFont val="Arial"/>
        <family val="2"/>
      </rPr>
      <t xml:space="preserve"> </t>
    </r>
  </si>
  <si>
    <t xml:space="preserve">Pure </t>
  </si>
  <si>
    <t>Order form Summary (in EUROS) :</t>
  </si>
  <si>
    <t xml:space="preserve">Summary for holds and volumes (in QUANTITY) : </t>
  </si>
  <si>
    <t>Discount (To be defined BY VOLX)</t>
  </si>
  <si>
    <t>Total (EUROS)</t>
  </si>
  <si>
    <t>Range/Brand</t>
  </si>
  <si>
    <t>Number of holds</t>
  </si>
  <si>
    <r>
      <t xml:space="preserve">VOLX - </t>
    </r>
    <r>
      <rPr>
        <sz val="10"/>
        <rFont val="Arial"/>
        <family val="2"/>
      </rPr>
      <t>Holds PU</t>
    </r>
  </si>
  <si>
    <r>
      <t xml:space="preserve">VOLX - </t>
    </r>
    <r>
      <rPr>
        <sz val="10"/>
        <rFont val="Arial"/>
        <family val="2"/>
      </rPr>
      <t>Holds PE</t>
    </r>
  </si>
  <si>
    <r>
      <t xml:space="preserve">VOLX - </t>
    </r>
    <r>
      <rPr>
        <sz val="10"/>
        <rFont val="Arial"/>
        <family val="2"/>
      </rPr>
      <t>Holds Dual texture</t>
    </r>
  </si>
  <si>
    <r>
      <t xml:space="preserve">INSPIR - </t>
    </r>
    <r>
      <rPr>
        <sz val="10"/>
        <rFont val="Arial"/>
        <family val="2"/>
      </rPr>
      <t>Holds PE PU</t>
    </r>
  </si>
  <si>
    <t>SUBTOTAL HOLDS</t>
  </si>
  <si>
    <r>
      <t xml:space="preserve">VOLX - </t>
    </r>
    <r>
      <rPr>
        <sz val="10"/>
        <rFont val="Arial"/>
        <family val="2"/>
      </rPr>
      <t>Wood volumes</t>
    </r>
  </si>
  <si>
    <t>SUBTOTAL VOLUMES</t>
  </si>
  <si>
    <t>SUBTOTAL IFSC</t>
  </si>
  <si>
    <t>Total Order</t>
  </si>
  <si>
    <r>
      <t xml:space="preserve">% VOLX - </t>
    </r>
    <r>
      <rPr>
        <sz val="10"/>
        <rFont val="Arial"/>
        <family val="2"/>
      </rPr>
      <t>Holds PU</t>
    </r>
  </si>
  <si>
    <r>
      <t xml:space="preserve">% VOLX - </t>
    </r>
    <r>
      <rPr>
        <sz val="10"/>
        <rFont val="Arial"/>
        <family val="2"/>
      </rPr>
      <t>Holds PE</t>
    </r>
  </si>
  <si>
    <r>
      <t xml:space="preserve">% VOLX - </t>
    </r>
    <r>
      <rPr>
        <sz val="10"/>
        <rFont val="Arial"/>
        <family val="2"/>
      </rPr>
      <t>Holds Dual texture</t>
    </r>
  </si>
  <si>
    <r>
      <t>% INSPIR -</t>
    </r>
    <r>
      <rPr>
        <sz val="10"/>
        <rFont val="Arial"/>
        <family val="2"/>
      </rPr>
      <t xml:space="preserve"> Holds PE PU</t>
    </r>
  </si>
  <si>
    <t>Nb Holds XS</t>
  </si>
  <si>
    <t>Nb Holds S</t>
  </si>
  <si>
    <t>Nb Holds M</t>
  </si>
  <si>
    <t>Nb Holds L</t>
  </si>
  <si>
    <t>Nb Holds XXL</t>
  </si>
  <si>
    <t>Nb Holds XXXL</t>
  </si>
  <si>
    <t>Size</t>
  </si>
  <si>
    <t>New</t>
  </si>
  <si>
    <t>Nb holds by set</t>
  </si>
  <si>
    <t>Price</t>
  </si>
  <si>
    <t>Fluo Green</t>
  </si>
  <si>
    <t>Dark Green RAL 6002</t>
  </si>
  <si>
    <t>Green mint RAL 6027</t>
  </si>
  <si>
    <t>Fluo Yellow</t>
  </si>
  <si>
    <t>Dark Blue RAL 5002</t>
  </si>
  <si>
    <t>Blue RAL 5015</t>
  </si>
  <si>
    <t xml:space="preserve"> Purple RAL 4008</t>
  </si>
  <si>
    <t>Grey RAL 7040</t>
  </si>
  <si>
    <t>Fluo  Pink</t>
  </si>
  <si>
    <t>Price TOTAL</t>
  </si>
  <si>
    <t>Range POWER</t>
  </si>
  <si>
    <t>Nb of holds</t>
  </si>
  <si>
    <t>Nb for sets</t>
  </si>
  <si>
    <t>Nbr Holds XL</t>
  </si>
  <si>
    <t>Summary Brand VOLX PU</t>
  </si>
  <si>
    <t>Total Price (€)</t>
  </si>
  <si>
    <t>Range Pure</t>
  </si>
  <si>
    <t>Summary Brand VOLX PE</t>
  </si>
  <si>
    <t>Summary Brand VOLX Dual Texture</t>
  </si>
  <si>
    <t>Summary brand INSPIR</t>
  </si>
  <si>
    <t>Material</t>
  </si>
  <si>
    <r>
      <t xml:space="preserve">Bacs de Descente </t>
    </r>
    <r>
      <rPr>
        <b/>
        <i/>
        <u/>
        <sz val="10"/>
        <color rgb="FFFF0000"/>
        <rFont val="Arial"/>
        <family val="2"/>
      </rPr>
      <t>PE</t>
    </r>
  </si>
  <si>
    <t>Nb for pcs</t>
  </si>
  <si>
    <t>Price €</t>
  </si>
  <si>
    <t>Total Price</t>
  </si>
  <si>
    <t>Nb pcs</t>
  </si>
  <si>
    <t>Nb for volumes</t>
  </si>
  <si>
    <t>Summary Wood Volumes</t>
  </si>
  <si>
    <t>Nbr Holds M</t>
  </si>
  <si>
    <t>Nbr Holds XXL</t>
  </si>
  <si>
    <t>Summary brand IFSC Speed Holds</t>
  </si>
  <si>
    <t>Number of volumes</t>
  </si>
  <si>
    <r>
      <t xml:space="preserve">TO KNOW :
</t>
    </r>
    <r>
      <rPr>
        <sz val="11"/>
        <rFont val="Arial"/>
        <family val="2"/>
      </rPr>
      <t xml:space="preserve">The screws are not included, please let us know during our talks if you need them.
Shipping costs are not included in the "Total Order" price.
Shipping costs are offered above 1500€ (including discount).
</t>
    </r>
    <r>
      <rPr>
        <b/>
        <sz val="11"/>
        <color rgb="FFFF0000"/>
        <rFont val="Arial"/>
        <family val="2"/>
      </rPr>
      <t xml:space="preserve">
*Duration of validity of the quote: 1 month</t>
    </r>
  </si>
  <si>
    <t>Hi,
In this Excel file, you will find tabs ordered by range, or by material.
Please fill in the columns for each tab (if necessary) by setting the quantity of SERIES you want.
To find out about discounts, please contact us, or send us this document filled.</t>
  </si>
  <si>
    <t>Total (Including Discount)</t>
  </si>
  <si>
    <r>
      <t xml:space="preserve">% VOLX - </t>
    </r>
    <r>
      <rPr>
        <sz val="10"/>
        <rFont val="Arial"/>
        <family val="2"/>
      </rPr>
      <t>Wood Volumes</t>
    </r>
  </si>
  <si>
    <t>IFSC Speed</t>
  </si>
  <si>
    <r>
      <t xml:space="preserve">% </t>
    </r>
    <r>
      <rPr>
        <b/>
        <sz val="10"/>
        <rFont val="Arial"/>
        <family val="2"/>
      </rPr>
      <t>IFSC Speed</t>
    </r>
  </si>
  <si>
    <t>Overview by size</t>
  </si>
  <si>
    <t xml:space="preserve"> L</t>
  </si>
  <si>
    <t xml:space="preserve"> XXXL</t>
  </si>
  <si>
    <t>Our 1st range in PU shaped and designed by Stephane with a large choice for routesetters. Unique and modern shapes dedicated to competition.</t>
  </si>
  <si>
    <t>Overview by color</t>
  </si>
  <si>
    <t>OUR BEST SELLER IN PE - Our largest PE range with excellent value for money. A very good resistance to abrasion. Clean shapes.</t>
  </si>
  <si>
    <t>Our 2nd range in PU. A slippery and shiny part and a gripping part for each hold. Aesthetic and light holds dedicated to competition and bouldering.</t>
  </si>
  <si>
    <t>InspiR is a brand of holds owned by ClimbUp company and manufactured in our factory since 2015. Shaped by routesetters and suitable for lead climbing and bouldering.</t>
  </si>
  <si>
    <t xml:space="preserve">A wide variety of wood volumes with simple shapes </t>
  </si>
  <si>
    <t>WOOD Volumes</t>
  </si>
  <si>
    <t>INSPIR BRAND</t>
  </si>
  <si>
    <t>DUAL TEXTURE Range</t>
  </si>
  <si>
    <t>Packs</t>
  </si>
  <si>
    <t>VOLX CLIMBING is the only official manufacturer of speed holds in the world.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</si>
</sst>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43" formatCode="_-* #,##0.00\ _€_-;\-* #,##0.00\ _€_-;_-* &quot;-&quot;??\ _€_-;_-@_-"/>
    <numFmt numFmtId="164" formatCode="#,##0.00\ &quot;€&quot;"/>
    <numFmt numFmtId="165" formatCode="_-* #,##0.00\ [$€-40C]_-;\-* #,##0.00\ [$€-40C]_-;_-* &quot;-&quot;??\ [$€-40C]_-;_-@_-"/>
    <numFmt numFmtId="166" formatCode="0.0"/>
    <numFmt numFmtId="167" formatCode="#,##0\ &quot;€&quot;"/>
    <numFmt numFmtId="168" formatCode="_-* #,##0\ [$€-40C]_-;\-* #,##0\ [$€-40C]_-;_-* &quot;-&quot;??\ [$€-40C]_-;_-@_-"/>
    <numFmt numFmtId="169" formatCode="_-* #,##0\ &quot;€&quot;_-;\-* #,##0\ &quot;€&quot;_-;_-* &quot;-&quot;??\ &quot;€&quot;_-;_-@_-"/>
  </numFmts>
  <fonts count="60">
    <font>
      <sz val="10"/>
      <name val="Arial"/>
      <family val="2"/>
    </font>
    <font>
      <sz val="11"/>
      <color theme="1"/>
      <name val="Calibri"/>
      <family val="2"/>
      <scheme val="minor"/>
    </font>
    <font>
      <sz val="11"/>
      <color theme="1"/>
      <name val="Calibri"/>
      <family val="2"/>
      <scheme val="minor"/>
    </font>
    <font>
      <sz val="11"/>
      <color indexed="8"/>
      <name val="Calibri"/>
      <family val="2"/>
    </font>
    <font>
      <sz val="9"/>
      <name val="Arial"/>
      <family val="2"/>
    </font>
    <font>
      <b/>
      <i/>
      <sz val="11"/>
      <name val="Arial"/>
      <family val="2"/>
      <charset val="204"/>
    </font>
    <font>
      <sz val="8"/>
      <name val="Arial"/>
      <family val="2"/>
    </font>
    <font>
      <b/>
      <sz val="10"/>
      <name val="Arial"/>
      <family val="2"/>
    </font>
    <font>
      <b/>
      <sz val="10"/>
      <name val="Ford Light"/>
    </font>
    <font>
      <sz val="10"/>
      <name val="Arial"/>
      <family val="2"/>
    </font>
    <font>
      <sz val="11"/>
      <color theme="1"/>
      <name val="Calibri"/>
      <family val="2"/>
      <scheme val="minor"/>
    </font>
    <font>
      <b/>
      <sz val="10"/>
      <color theme="0"/>
      <name val="Arial"/>
      <family val="2"/>
    </font>
    <font>
      <b/>
      <sz val="10"/>
      <color indexed="8"/>
      <name val="Arial"/>
      <family val="2"/>
    </font>
    <font>
      <b/>
      <i/>
      <sz val="11"/>
      <color theme="1"/>
      <name val="Arial"/>
      <family val="2"/>
    </font>
    <font>
      <b/>
      <sz val="10"/>
      <color theme="1"/>
      <name val="Arial"/>
      <family val="2"/>
    </font>
    <font>
      <b/>
      <sz val="8"/>
      <color theme="1"/>
      <name val="Ford light"/>
    </font>
    <font>
      <b/>
      <sz val="10"/>
      <color theme="1"/>
      <name val="Ford light"/>
    </font>
    <font>
      <u/>
      <sz val="10"/>
      <color theme="10"/>
      <name val="Arial"/>
      <family val="2"/>
    </font>
    <font>
      <b/>
      <sz val="10"/>
      <color rgb="FFFF0000"/>
      <name val="Arial"/>
      <family val="2"/>
    </font>
    <font>
      <b/>
      <i/>
      <sz val="20"/>
      <color rgb="FF7030A0"/>
      <name val="Arial"/>
      <family val="2"/>
    </font>
    <font>
      <b/>
      <sz val="11"/>
      <color theme="0"/>
      <name val="Arial"/>
      <family val="2"/>
    </font>
    <font>
      <b/>
      <i/>
      <sz val="20"/>
      <color rgb="FFFF0000"/>
      <name val="Arial"/>
      <family val="2"/>
    </font>
    <font>
      <b/>
      <sz val="10"/>
      <color rgb="FFFF0000"/>
      <name val="Ford Light"/>
    </font>
    <font>
      <b/>
      <i/>
      <sz val="22"/>
      <color rgb="FFFFC000"/>
      <name val="Arial"/>
      <family val="2"/>
    </font>
    <font>
      <b/>
      <i/>
      <sz val="20"/>
      <color theme="1"/>
      <name val="Arial"/>
      <family val="2"/>
    </font>
    <font>
      <sz val="10"/>
      <color theme="0"/>
      <name val="Arial"/>
      <family val="2"/>
    </font>
    <font>
      <b/>
      <i/>
      <sz val="11"/>
      <color theme="0"/>
      <name val="Arial"/>
      <family val="2"/>
      <charset val="204"/>
    </font>
    <font>
      <sz val="9"/>
      <color theme="0"/>
      <name val="Arial"/>
      <family val="2"/>
    </font>
    <font>
      <b/>
      <sz val="8"/>
      <color theme="0"/>
      <name val="Ford light"/>
    </font>
    <font>
      <sz val="8"/>
      <color theme="0"/>
      <name val="Arial"/>
      <family val="2"/>
    </font>
    <font>
      <b/>
      <i/>
      <sz val="11"/>
      <color theme="0"/>
      <name val="Arial"/>
      <family val="2"/>
    </font>
    <font>
      <sz val="9"/>
      <color rgb="FF00B0F0"/>
      <name val="Arial"/>
      <family val="2"/>
    </font>
    <font>
      <sz val="8"/>
      <color rgb="FF00B0F0"/>
      <name val="Arial"/>
      <family val="2"/>
    </font>
    <font>
      <b/>
      <sz val="10"/>
      <color theme="9"/>
      <name val="Ford Light"/>
    </font>
    <font>
      <sz val="10"/>
      <color theme="1"/>
      <name val="Ford light"/>
    </font>
    <font>
      <sz val="11"/>
      <name val="Arial"/>
      <family val="2"/>
    </font>
    <font>
      <b/>
      <i/>
      <sz val="20"/>
      <color rgb="FFFF66FF"/>
      <name val="Arial"/>
      <family val="2"/>
    </font>
    <font>
      <b/>
      <i/>
      <sz val="20"/>
      <color rgb="FF00B050"/>
      <name val="Arial"/>
      <family val="2"/>
    </font>
    <font>
      <b/>
      <i/>
      <sz val="20"/>
      <color theme="5"/>
      <name val="Arial"/>
      <family val="2"/>
    </font>
    <font>
      <b/>
      <i/>
      <sz val="20"/>
      <color theme="6"/>
      <name val="Arial"/>
      <family val="2"/>
    </font>
    <font>
      <sz val="10"/>
      <color rgb="FFFF0000"/>
      <name val="Arial"/>
      <family val="2"/>
    </font>
    <font>
      <sz val="9"/>
      <color rgb="FFFF0000"/>
      <name val="Arial"/>
      <family val="2"/>
    </font>
    <font>
      <sz val="8"/>
      <color rgb="FFFF0000"/>
      <name val="Arial"/>
      <family val="2"/>
    </font>
    <font>
      <b/>
      <i/>
      <u/>
      <sz val="10"/>
      <name val="Arial"/>
      <family val="2"/>
    </font>
    <font>
      <b/>
      <sz val="11"/>
      <name val="Arial"/>
      <family val="2"/>
    </font>
    <font>
      <u/>
      <sz val="10"/>
      <color rgb="FF0070C0"/>
      <name val="Arial"/>
      <family val="2"/>
    </font>
    <font>
      <b/>
      <i/>
      <u/>
      <sz val="10"/>
      <color rgb="FF0070C0"/>
      <name val="Arial"/>
      <family val="2"/>
    </font>
    <font>
      <b/>
      <i/>
      <u/>
      <sz val="10"/>
      <color rgb="FFFF0000"/>
      <name val="Arial"/>
      <family val="2"/>
    </font>
    <font>
      <b/>
      <sz val="10"/>
      <color rgb="FF9751CB"/>
      <name val="Ford Light"/>
    </font>
    <font>
      <b/>
      <sz val="11"/>
      <color rgb="FFFF0000"/>
      <name val="Arial"/>
      <family val="2"/>
    </font>
    <font>
      <sz val="16"/>
      <name val="Arial"/>
      <family val="2"/>
    </font>
    <font>
      <b/>
      <sz val="26"/>
      <color rgb="FF7030A0"/>
      <name val="Arial"/>
      <family val="2"/>
    </font>
    <font>
      <b/>
      <sz val="22"/>
      <color rgb="FF7030A0"/>
      <name val="Arial"/>
      <family val="2"/>
    </font>
    <font>
      <b/>
      <sz val="26"/>
      <color theme="7"/>
      <name val="Arial"/>
      <family val="2"/>
    </font>
    <font>
      <b/>
      <sz val="24"/>
      <color rgb="FF7030A0"/>
      <name val="Arial"/>
      <family val="2"/>
    </font>
    <font>
      <b/>
      <i/>
      <sz val="20"/>
      <color theme="7"/>
      <name val="Arial"/>
      <family val="2"/>
    </font>
    <font>
      <b/>
      <sz val="22"/>
      <color rgb="FFFF0000"/>
      <name val="Arial"/>
      <family val="2"/>
    </font>
    <font>
      <b/>
      <sz val="22"/>
      <color theme="0" tint="-0.499984740745262"/>
      <name val="Arial"/>
      <family val="2"/>
    </font>
    <font>
      <b/>
      <i/>
      <sz val="20"/>
      <color theme="4"/>
      <name val="Arial"/>
      <family val="2"/>
    </font>
    <font>
      <b/>
      <sz val="26"/>
      <color rgb="FFCC0000"/>
      <name val="Arial"/>
      <family val="2"/>
    </font>
  </fonts>
  <fills count="66">
    <fill>
      <patternFill patternType="none"/>
    </fill>
    <fill>
      <patternFill patternType="gray125"/>
    </fill>
    <fill>
      <patternFill patternType="solid">
        <fgColor indexed="13"/>
        <bgColor indexed="34"/>
      </patternFill>
    </fill>
    <fill>
      <patternFill patternType="solid">
        <fgColor indexed="9"/>
        <bgColor indexed="27"/>
      </patternFill>
    </fill>
    <fill>
      <patternFill patternType="solid">
        <fgColor indexed="52"/>
        <bgColor indexed="51"/>
      </patternFill>
    </fill>
    <fill>
      <patternFill patternType="solid">
        <fgColor indexed="11"/>
        <bgColor indexed="49"/>
      </patternFill>
    </fill>
    <fill>
      <patternFill patternType="solid">
        <fgColor indexed="14"/>
        <bgColor indexed="33"/>
      </patternFill>
    </fill>
    <fill>
      <patternFill patternType="solid">
        <fgColor rgb="FF92D050"/>
        <bgColor indexed="27"/>
      </patternFill>
    </fill>
    <fill>
      <patternFill patternType="solid">
        <fgColor rgb="FF00B050"/>
        <bgColor indexed="27"/>
      </patternFill>
    </fill>
    <fill>
      <patternFill patternType="solid">
        <fgColor rgb="FFFFFF00"/>
        <bgColor indexed="27"/>
      </patternFill>
    </fill>
    <fill>
      <patternFill patternType="solid">
        <fgColor rgb="FFFFC000"/>
        <bgColor indexed="27"/>
      </patternFill>
    </fill>
    <fill>
      <patternFill patternType="solid">
        <fgColor rgb="FFFF0000"/>
        <bgColor indexed="27"/>
      </patternFill>
    </fill>
    <fill>
      <patternFill patternType="solid">
        <fgColor rgb="FF7030A0"/>
        <bgColor indexed="27"/>
      </patternFill>
    </fill>
    <fill>
      <patternFill patternType="solid">
        <fgColor theme="1" tint="0.499984740745262"/>
        <bgColor indexed="27"/>
      </patternFill>
    </fill>
    <fill>
      <patternFill patternType="solid">
        <fgColor theme="0" tint="-0.14999847407452621"/>
        <bgColor indexed="27"/>
      </patternFill>
    </fill>
    <fill>
      <patternFill patternType="solid">
        <fgColor rgb="FFCC00CC"/>
        <bgColor indexed="64"/>
      </patternFill>
    </fill>
    <fill>
      <patternFill patternType="solid">
        <fgColor rgb="FFFFD7D7"/>
        <bgColor rgb="FFFFD7D7"/>
      </patternFill>
    </fill>
    <fill>
      <patternFill patternType="solid">
        <fgColor rgb="FF92D050"/>
        <bgColor rgb="FF92D050"/>
      </patternFill>
    </fill>
    <fill>
      <patternFill patternType="solid">
        <fgColor rgb="FF00B050"/>
        <bgColor rgb="FF00B050"/>
      </patternFill>
    </fill>
    <fill>
      <patternFill patternType="solid">
        <fgColor rgb="FF00B0F0"/>
        <bgColor rgb="FF00B0F0"/>
      </patternFill>
    </fill>
    <fill>
      <patternFill patternType="solid">
        <fgColor rgb="FFFFFF00"/>
        <bgColor rgb="FFFFFF00"/>
      </patternFill>
    </fill>
    <fill>
      <patternFill patternType="solid">
        <fgColor rgb="FFFF0000"/>
        <bgColor rgb="FFFF0000"/>
      </patternFill>
    </fill>
    <fill>
      <patternFill patternType="solid">
        <fgColor rgb="FFFFC000"/>
        <bgColor rgb="FFFFC000"/>
      </patternFill>
    </fill>
    <fill>
      <patternFill patternType="solid">
        <fgColor rgb="FF7030A0"/>
        <bgColor rgb="FF7030A0"/>
      </patternFill>
    </fill>
    <fill>
      <patternFill patternType="solid">
        <fgColor rgb="FFFFFFFF"/>
        <bgColor rgb="FFFFFFFF"/>
      </patternFill>
    </fill>
    <fill>
      <patternFill patternType="solid">
        <fgColor rgb="FF595959"/>
        <bgColor rgb="FF595959"/>
      </patternFill>
    </fill>
    <fill>
      <patternFill patternType="solid">
        <fgColor rgb="FFD8D8D8"/>
        <bgColor rgb="FFD8D8D8"/>
      </patternFill>
    </fill>
    <fill>
      <patternFill patternType="solid">
        <fgColor rgb="FF7F7F7F"/>
        <bgColor rgb="FF7F7F7F"/>
      </patternFill>
    </fill>
    <fill>
      <patternFill patternType="solid">
        <fgColor rgb="FFCC00CC"/>
        <bgColor rgb="FFCC00CC"/>
      </patternFill>
    </fill>
    <fill>
      <patternFill patternType="solid">
        <fgColor rgb="FFFF9900"/>
        <bgColor rgb="FFFF9900"/>
      </patternFill>
    </fill>
    <fill>
      <patternFill patternType="solid">
        <fgColor rgb="FF00FF00"/>
        <bgColor rgb="FF00FF00"/>
      </patternFill>
    </fill>
    <fill>
      <patternFill patternType="solid">
        <fgColor rgb="FFFF00FF"/>
        <bgColor rgb="FFFF00FF"/>
      </patternFill>
    </fill>
    <fill>
      <patternFill patternType="solid">
        <fgColor rgb="FF0070C0"/>
        <bgColor rgb="FF00B0F0"/>
      </patternFill>
    </fill>
    <fill>
      <patternFill patternType="solid">
        <fgColor rgb="FF00B0F0"/>
        <bgColor rgb="FF3366FF"/>
      </patternFill>
    </fill>
    <fill>
      <patternFill patternType="solid">
        <fgColor rgb="FF0070C0"/>
        <bgColor indexed="27"/>
      </patternFill>
    </fill>
    <fill>
      <patternFill patternType="solid">
        <fgColor rgb="FF00B0F0"/>
        <bgColor indexed="30"/>
      </patternFill>
    </fill>
    <fill>
      <patternFill patternType="solid">
        <fgColor rgb="FFFF0000"/>
        <bgColor indexed="64"/>
      </patternFill>
    </fill>
    <fill>
      <patternFill patternType="solid">
        <fgColor theme="0"/>
        <bgColor rgb="FFFFD7D7"/>
      </patternFill>
    </fill>
    <fill>
      <patternFill patternType="solid">
        <fgColor theme="0"/>
        <bgColor rgb="FFFFD965"/>
      </patternFill>
    </fill>
    <fill>
      <patternFill patternType="solid">
        <fgColor theme="0"/>
        <bgColor rgb="FF969696"/>
      </patternFill>
    </fill>
    <fill>
      <patternFill patternType="solid">
        <fgColor theme="0"/>
        <bgColor indexed="64"/>
      </patternFill>
    </fill>
    <fill>
      <patternFill patternType="solid">
        <fgColor theme="0"/>
        <bgColor indexed="47"/>
      </patternFill>
    </fill>
    <fill>
      <patternFill patternType="darkUp">
        <fgColor auto="1"/>
        <bgColor theme="2"/>
      </patternFill>
    </fill>
    <fill>
      <patternFill patternType="darkUp">
        <bgColor theme="2"/>
      </patternFill>
    </fill>
    <fill>
      <patternFill patternType="solid">
        <fgColor rgb="FF7030A0"/>
        <bgColor indexed="64"/>
      </patternFill>
    </fill>
    <fill>
      <patternFill patternType="solid">
        <fgColor rgb="FFCC0000"/>
        <bgColor indexed="64"/>
      </patternFill>
    </fill>
    <fill>
      <patternFill patternType="solid">
        <fgColor rgb="FFFFC000"/>
        <bgColor indexed="64"/>
      </patternFill>
    </fill>
    <fill>
      <patternFill patternType="darkUp">
        <fgColor auto="1"/>
      </patternFill>
    </fill>
    <fill>
      <patternFill patternType="darkUp"/>
    </fill>
    <fill>
      <patternFill patternType="solid">
        <fgColor theme="0" tint="-0.499984740745262"/>
        <bgColor indexed="64"/>
      </patternFill>
    </fill>
    <fill>
      <patternFill patternType="solid">
        <fgColor rgb="FF1171FF"/>
        <bgColor indexed="64"/>
      </patternFill>
    </fill>
    <fill>
      <patternFill patternType="solid">
        <fgColor rgb="FF00B0F0"/>
        <bgColor indexed="64"/>
      </patternFill>
    </fill>
    <fill>
      <patternFill patternType="solid">
        <fgColor rgb="FF92D050"/>
        <bgColor indexed="64"/>
      </patternFill>
    </fill>
    <fill>
      <patternFill patternType="solid">
        <fgColor rgb="FF00B050"/>
        <bgColor indexed="64"/>
      </patternFill>
    </fill>
    <fill>
      <patternFill patternType="solid">
        <fgColor rgb="FF0070C0"/>
        <bgColor indexed="64"/>
      </patternFill>
    </fill>
    <fill>
      <patternFill patternType="solid">
        <fgColor rgb="FFFFFF00"/>
        <bgColor indexed="64"/>
      </patternFill>
    </fill>
    <fill>
      <patternFill patternType="solid">
        <fgColor theme="1" tint="0.34998626667073579"/>
        <bgColor indexed="64"/>
      </patternFill>
    </fill>
    <fill>
      <patternFill patternType="solid">
        <fgColor rgb="FFFF9900"/>
        <bgColor indexed="64"/>
      </patternFill>
    </fill>
    <fill>
      <patternFill patternType="solid">
        <fgColor rgb="FF00FF00"/>
        <bgColor indexed="64"/>
      </patternFill>
    </fill>
    <fill>
      <patternFill patternType="solid">
        <fgColor rgb="FFFF00FF"/>
        <bgColor indexed="64"/>
      </patternFill>
    </fill>
    <fill>
      <patternFill patternType="solid">
        <fgColor rgb="FF66FFFF"/>
        <bgColor rgb="FF00B050"/>
      </patternFill>
    </fill>
    <fill>
      <patternFill patternType="solid">
        <fgColor rgb="FF66FFFF"/>
        <bgColor indexed="27"/>
      </patternFill>
    </fill>
    <fill>
      <patternFill patternType="solid">
        <fgColor rgb="FFC00000"/>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0" tint="-0.149998474074526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right style="medium">
        <color indexed="64"/>
      </right>
      <top style="medium">
        <color indexed="64"/>
      </top>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bottom style="medium">
        <color indexed="64"/>
      </bottom>
      <diagonal/>
    </border>
    <border>
      <left style="thin">
        <color auto="1"/>
      </left>
      <right style="thin">
        <color auto="1"/>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style="thin">
        <color auto="1"/>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auto="1"/>
      </left>
      <right/>
      <top style="medium">
        <color auto="1"/>
      </top>
      <bottom/>
      <diagonal/>
    </border>
    <border>
      <left style="medium">
        <color indexed="64"/>
      </left>
      <right style="medium">
        <color rgb="FF000000"/>
      </right>
      <top style="medium">
        <color indexed="64"/>
      </top>
      <bottom/>
      <diagonal/>
    </border>
    <border>
      <left/>
      <right style="thin">
        <color indexed="8"/>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s>
  <cellStyleXfs count="28">
    <xf numFmtId="0" fontId="0" fillId="0" borderId="0"/>
    <xf numFmtId="0" fontId="3" fillId="0" borderId="0"/>
    <xf numFmtId="0" fontId="10"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3" fillId="0" borderId="0"/>
    <xf numFmtId="0" fontId="2" fillId="0" borderId="0"/>
    <xf numFmtId="0" fontId="9" fillId="0" borderId="0"/>
    <xf numFmtId="44" fontId="9" fillId="0" borderId="0" applyFont="0" applyFill="0" applyBorder="0" applyAlignment="0" applyProtection="0"/>
    <xf numFmtId="9" fontId="9" fillId="0" borderId="0" applyFill="0" applyBorder="0" applyAlignment="0" applyProtection="0"/>
    <xf numFmtId="0" fontId="17" fillId="0" borderId="0" applyNumberForma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4" fontId="9" fillId="0" borderId="0" applyFont="0" applyFill="0" applyBorder="0" applyAlignment="0" applyProtection="0"/>
    <xf numFmtId="9" fontId="9" fillId="0" borderId="0" applyFont="0" applyFill="0" applyBorder="0" applyAlignment="0" applyProtection="0"/>
  </cellStyleXfs>
  <cellXfs count="556">
    <xf numFmtId="0" fontId="0" fillId="0" borderId="0" xfId="0"/>
    <xf numFmtId="44" fontId="0" fillId="0" borderId="1" xfId="5" applyFont="1" applyBorder="1" applyProtection="1"/>
    <xf numFmtId="44" fontId="0" fillId="0" borderId="13" xfId="5" applyFont="1" applyBorder="1" applyProtection="1"/>
    <xf numFmtId="44" fontId="18" fillId="0" borderId="37" xfId="5" applyFont="1" applyBorder="1" applyProtection="1"/>
    <xf numFmtId="0" fontId="0" fillId="0" borderId="0" xfId="0" applyProtection="1">
      <protection locked="0"/>
    </xf>
    <xf numFmtId="0" fontId="25" fillId="0" borderId="0" xfId="0" applyFont="1" applyProtection="1">
      <protection locked="0"/>
    </xf>
    <xf numFmtId="0" fontId="7" fillId="64" borderId="37" xfId="0" applyFont="1" applyFill="1" applyBorder="1" applyAlignment="1">
      <alignment horizontal="center"/>
    </xf>
    <xf numFmtId="44" fontId="0" fillId="64" borderId="37" xfId="0" applyNumberFormat="1" applyFill="1" applyBorder="1"/>
    <xf numFmtId="1" fontId="0" fillId="64" borderId="37" xfId="0" applyNumberFormat="1" applyFill="1" applyBorder="1"/>
    <xf numFmtId="9" fontId="0" fillId="64" borderId="1" xfId="27" applyFont="1" applyFill="1" applyBorder="1" applyProtection="1"/>
    <xf numFmtId="9" fontId="0" fillId="0" borderId="0" xfId="27" applyFont="1" applyBorder="1" applyProtection="1"/>
    <xf numFmtId="0" fontId="18" fillId="0" borderId="37" xfId="0" applyFont="1" applyBorder="1" applyAlignment="1">
      <alignment horizontal="center"/>
    </xf>
    <xf numFmtId="9" fontId="18" fillId="0" borderId="1" xfId="27" applyFont="1" applyBorder="1" applyProtection="1"/>
    <xf numFmtId="0" fontId="18" fillId="0" borderId="0" xfId="0" applyFont="1" applyAlignment="1">
      <alignment horizontal="center"/>
    </xf>
    <xf numFmtId="9" fontId="9" fillId="0" borderId="0" xfId="27" applyFont="1" applyFill="1" applyBorder="1" applyProtection="1"/>
    <xf numFmtId="2" fontId="13" fillId="16" borderId="9" xfId="0" applyNumberFormat="1" applyFont="1" applyFill="1" applyBorder="1" applyAlignment="1">
      <alignment horizontal="center" vertical="center" wrapText="1"/>
    </xf>
    <xf numFmtId="2" fontId="13" fillId="16" borderId="10" xfId="0" applyNumberFormat="1" applyFont="1" applyFill="1" applyBorder="1" applyAlignment="1">
      <alignment horizontal="center" vertical="center" wrapText="1"/>
    </xf>
    <xf numFmtId="2" fontId="13" fillId="16" borderId="4" xfId="0" applyNumberFormat="1" applyFont="1" applyFill="1" applyBorder="1" applyAlignment="1">
      <alignment horizontal="center" vertical="center" wrapText="1"/>
    </xf>
    <xf numFmtId="1" fontId="0" fillId="0" borderId="4" xfId="0" applyNumberFormat="1" applyBorder="1" applyAlignment="1">
      <alignment horizontal="center"/>
    </xf>
    <xf numFmtId="1" fontId="18" fillId="0" borderId="4" xfId="0" applyNumberFormat="1" applyFont="1" applyBorder="1" applyAlignment="1">
      <alignment horizontal="center"/>
    </xf>
    <xf numFmtId="9" fontId="0" fillId="0" borderId="4" xfId="27" applyFont="1" applyBorder="1" applyAlignment="1" applyProtection="1">
      <alignment horizontal="center"/>
    </xf>
    <xf numFmtId="9" fontId="18" fillId="0" borderId="4" xfId="27" applyFont="1" applyBorder="1" applyAlignment="1" applyProtection="1">
      <alignment horizontal="center"/>
    </xf>
    <xf numFmtId="1" fontId="0" fillId="0" borderId="0" xfId="0" applyNumberFormat="1"/>
    <xf numFmtId="0" fontId="7" fillId="0" borderId="13" xfId="0" applyFont="1" applyBorder="1" applyAlignment="1">
      <alignment horizontal="center"/>
    </xf>
    <xf numFmtId="44" fontId="0" fillId="0" borderId="1" xfId="0" applyNumberFormat="1" applyBorder="1"/>
    <xf numFmtId="0" fontId="0" fillId="0" borderId="1" xfId="0" applyBorder="1"/>
    <xf numFmtId="9" fontId="0" fillId="0" borderId="1" xfId="27" applyFont="1" applyBorder="1" applyProtection="1"/>
    <xf numFmtId="1" fontId="0" fillId="0" borderId="1" xfId="0" applyNumberFormat="1" applyBorder="1"/>
    <xf numFmtId="44" fontId="0" fillId="0" borderId="37" xfId="0" applyNumberFormat="1" applyBorder="1"/>
    <xf numFmtId="1" fontId="0" fillId="0" borderId="37" xfId="0" applyNumberFormat="1" applyBorder="1"/>
    <xf numFmtId="0" fontId="7" fillId="0" borderId="1" xfId="0" applyFont="1" applyBorder="1" applyAlignment="1">
      <alignment horizontal="center"/>
    </xf>
    <xf numFmtId="44" fontId="0" fillId="0" borderId="13" xfId="0" applyNumberFormat="1" applyBorder="1"/>
    <xf numFmtId="0" fontId="0" fillId="0" borderId="0" xfId="0" applyAlignment="1">
      <alignment horizontal="center"/>
    </xf>
    <xf numFmtId="0" fontId="25" fillId="0" borderId="0" xfId="0" applyFont="1"/>
    <xf numFmtId="0" fontId="7" fillId="0" borderId="0" xfId="0" applyFont="1"/>
    <xf numFmtId="0" fontId="7" fillId="0" borderId="0" xfId="0" applyFont="1" applyAlignment="1">
      <alignment horizontal="center"/>
    </xf>
    <xf numFmtId="0" fontId="14" fillId="17" borderId="4" xfId="0" applyFont="1" applyFill="1" applyBorder="1" applyAlignment="1" applyProtection="1">
      <alignment horizontal="center" vertical="center" wrapText="1"/>
      <protection locked="0"/>
    </xf>
    <xf numFmtId="0" fontId="14" fillId="18" borderId="4" xfId="0" applyFont="1" applyFill="1" applyBorder="1" applyAlignment="1" applyProtection="1">
      <alignment horizontal="center" vertical="center" wrapText="1"/>
      <protection locked="0"/>
    </xf>
    <xf numFmtId="0" fontId="14" fillId="60" borderId="4" xfId="0" applyFont="1" applyFill="1" applyBorder="1" applyAlignment="1" applyProtection="1">
      <alignment horizontal="center" vertical="center" wrapText="1"/>
      <protection locked="0"/>
    </xf>
    <xf numFmtId="0" fontId="14" fillId="32" borderId="4" xfId="0" applyFont="1" applyFill="1" applyBorder="1" applyAlignment="1" applyProtection="1">
      <alignment horizontal="center" vertical="center" wrapText="1"/>
      <protection locked="0"/>
    </xf>
    <xf numFmtId="0" fontId="7" fillId="33" borderId="4" xfId="0" applyFont="1" applyFill="1" applyBorder="1" applyAlignment="1" applyProtection="1">
      <alignment horizontal="center" vertical="center" wrapText="1"/>
      <protection locked="0"/>
    </xf>
    <xf numFmtId="0" fontId="14" fillId="20" borderId="4" xfId="0" applyFont="1" applyFill="1" applyBorder="1" applyAlignment="1" applyProtection="1">
      <alignment horizontal="center" vertical="center" wrapText="1"/>
      <protection locked="0"/>
    </xf>
    <xf numFmtId="0" fontId="14" fillId="21" borderId="4" xfId="0" applyFont="1" applyFill="1" applyBorder="1" applyAlignment="1" applyProtection="1">
      <alignment horizontal="center" vertical="center" wrapText="1"/>
      <protection locked="0"/>
    </xf>
    <xf numFmtId="0" fontId="14" fillId="22" borderId="4" xfId="0" applyFont="1" applyFill="1" applyBorder="1" applyAlignment="1" applyProtection="1">
      <alignment horizontal="center" vertical="center" wrapText="1"/>
      <protection locked="0"/>
    </xf>
    <xf numFmtId="0" fontId="16" fillId="28" borderId="4" xfId="0" applyFont="1" applyFill="1" applyBorder="1" applyAlignment="1" applyProtection="1">
      <alignment horizontal="center" vertical="center" wrapText="1"/>
      <protection locked="0"/>
    </xf>
    <xf numFmtId="0" fontId="11" fillId="23" borderId="4" xfId="0" applyFont="1" applyFill="1" applyBorder="1" applyAlignment="1" applyProtection="1">
      <alignment horizontal="center" vertical="center" wrapText="1"/>
      <protection locked="0"/>
    </xf>
    <xf numFmtId="0" fontId="14" fillId="24" borderId="4" xfId="0" applyFont="1" applyFill="1" applyBorder="1" applyAlignment="1" applyProtection="1">
      <alignment horizontal="center" vertical="center" wrapText="1"/>
      <protection locked="0"/>
    </xf>
    <xf numFmtId="0" fontId="11" fillId="25" borderId="4" xfId="0" applyFont="1" applyFill="1" applyBorder="1" applyAlignment="1" applyProtection="1">
      <alignment horizontal="center" vertical="center" wrapText="1"/>
      <protection locked="0"/>
    </xf>
    <xf numFmtId="0" fontId="14" fillId="26" borderId="4" xfId="0" applyFont="1" applyFill="1" applyBorder="1" applyAlignment="1" applyProtection="1">
      <alignment horizontal="center" vertical="center" wrapText="1"/>
      <protection locked="0"/>
    </xf>
    <xf numFmtId="0" fontId="14" fillId="29" borderId="4" xfId="0" applyFont="1" applyFill="1" applyBorder="1" applyAlignment="1" applyProtection="1">
      <alignment horizontal="center" vertical="center" wrapText="1"/>
      <protection locked="0"/>
    </xf>
    <xf numFmtId="0" fontId="14" fillId="30" borderId="4" xfId="0" applyFont="1" applyFill="1" applyBorder="1" applyAlignment="1" applyProtection="1">
      <alignment horizontal="center" vertical="center" wrapText="1"/>
      <protection locked="0"/>
    </xf>
    <xf numFmtId="0" fontId="14" fillId="31" borderId="4" xfId="0" applyFont="1" applyFill="1" applyBorder="1" applyAlignment="1" applyProtection="1">
      <alignment horizontal="center" vertical="center" wrapText="1"/>
      <protection locked="0"/>
    </xf>
    <xf numFmtId="0" fontId="4" fillId="0" borderId="0" xfId="0" applyFont="1" applyAlignment="1" applyProtection="1">
      <alignment vertical="center"/>
      <protection locked="0"/>
    </xf>
    <xf numFmtId="0" fontId="27" fillId="0" borderId="0" xfId="0" applyFont="1" applyAlignment="1" applyProtection="1">
      <alignment vertical="center"/>
      <protection locked="0"/>
    </xf>
    <xf numFmtId="2" fontId="30" fillId="0" borderId="0" xfId="0" applyNumberFormat="1" applyFont="1" applyAlignment="1" applyProtection="1">
      <alignment horizontal="center" vertical="center" wrapText="1"/>
      <protection locked="0"/>
    </xf>
    <xf numFmtId="0" fontId="14" fillId="17" borderId="43" xfId="0" applyFont="1" applyFill="1" applyBorder="1" applyAlignment="1" applyProtection="1">
      <alignment horizontal="center" vertical="center"/>
      <protection locked="0"/>
    </xf>
    <xf numFmtId="0" fontId="14" fillId="18" borderId="43" xfId="0" applyFont="1" applyFill="1" applyBorder="1" applyAlignment="1" applyProtection="1">
      <alignment horizontal="center" vertical="center"/>
      <protection locked="0"/>
    </xf>
    <xf numFmtId="0" fontId="14" fillId="60" borderId="43" xfId="0" applyFont="1" applyFill="1" applyBorder="1" applyAlignment="1" applyProtection="1">
      <alignment horizontal="center" vertical="center"/>
      <protection locked="0"/>
    </xf>
    <xf numFmtId="0" fontId="14" fillId="32" borderId="43" xfId="0" applyFont="1" applyFill="1" applyBorder="1" applyAlignment="1" applyProtection="1">
      <alignment horizontal="center" vertical="center"/>
      <protection locked="0"/>
    </xf>
    <xf numFmtId="0" fontId="7" fillId="33" borderId="43" xfId="0" applyFont="1" applyFill="1" applyBorder="1" applyAlignment="1" applyProtection="1">
      <alignment horizontal="center" vertical="center" wrapText="1"/>
      <protection locked="0"/>
    </xf>
    <xf numFmtId="0" fontId="14" fillId="20" borderId="43" xfId="0" applyFont="1" applyFill="1" applyBorder="1" applyAlignment="1" applyProtection="1">
      <alignment horizontal="center" vertical="center"/>
      <protection locked="0"/>
    </xf>
    <xf numFmtId="0" fontId="14" fillId="21" borderId="43" xfId="0" applyFont="1" applyFill="1" applyBorder="1" applyAlignment="1" applyProtection="1">
      <alignment horizontal="center" vertical="center"/>
      <protection locked="0"/>
    </xf>
    <xf numFmtId="0" fontId="14" fillId="22" borderId="43" xfId="0" applyFont="1" applyFill="1" applyBorder="1" applyAlignment="1" applyProtection="1">
      <alignment horizontal="center" vertical="center"/>
      <protection locked="0"/>
    </xf>
    <xf numFmtId="0" fontId="11" fillId="28" borderId="43" xfId="0" applyFont="1" applyFill="1" applyBorder="1" applyAlignment="1" applyProtection="1">
      <alignment horizontal="center" vertical="center" wrapText="1"/>
      <protection locked="0"/>
    </xf>
    <xf numFmtId="0" fontId="11" fillId="23" borderId="43" xfId="0" applyFont="1" applyFill="1" applyBorder="1" applyAlignment="1" applyProtection="1">
      <alignment horizontal="center" vertical="center"/>
      <protection locked="0"/>
    </xf>
    <xf numFmtId="0" fontId="7" fillId="24" borderId="43" xfId="0" applyFont="1" applyFill="1" applyBorder="1" applyAlignment="1" applyProtection="1">
      <alignment horizontal="center" vertical="center"/>
      <protection locked="0"/>
    </xf>
    <xf numFmtId="0" fontId="7" fillId="27" borderId="43" xfId="0" applyFont="1" applyFill="1" applyBorder="1" applyAlignment="1" applyProtection="1">
      <alignment horizontal="center" vertical="center"/>
      <protection locked="0"/>
    </xf>
    <xf numFmtId="0" fontId="14" fillId="26" borderId="43" xfId="0" applyFont="1" applyFill="1" applyBorder="1" applyAlignment="1" applyProtection="1">
      <alignment horizontal="center" vertical="center"/>
      <protection locked="0"/>
    </xf>
    <xf numFmtId="0" fontId="14" fillId="29" borderId="43" xfId="0" applyFont="1" applyFill="1" applyBorder="1" applyAlignment="1" applyProtection="1">
      <alignment horizontal="center" vertical="center" wrapText="1"/>
      <protection locked="0"/>
    </xf>
    <xf numFmtId="0" fontId="14" fillId="30" borderId="43" xfId="0" applyFont="1" applyFill="1" applyBorder="1" applyAlignment="1" applyProtection="1">
      <alignment horizontal="center" vertical="center" wrapText="1"/>
      <protection locked="0"/>
    </xf>
    <xf numFmtId="0" fontId="14" fillId="31" borderId="43" xfId="0" applyFont="1" applyFill="1" applyBorder="1" applyAlignment="1" applyProtection="1">
      <alignment horizontal="center" vertical="center" wrapText="1"/>
      <protection locked="0"/>
    </xf>
    <xf numFmtId="0" fontId="14" fillId="20" borderId="43" xfId="0" applyFont="1" applyFill="1" applyBorder="1" applyAlignment="1" applyProtection="1">
      <alignment horizontal="center" vertical="center" wrapText="1"/>
      <protection locked="0"/>
    </xf>
    <xf numFmtId="0" fontId="6" fillId="0" borderId="0" xfId="0" applyFont="1" applyProtection="1">
      <protection locked="0"/>
    </xf>
    <xf numFmtId="0" fontId="29" fillId="0" borderId="0" xfId="0" applyFont="1" applyProtection="1">
      <protection locked="0"/>
    </xf>
    <xf numFmtId="0" fontId="28" fillId="0" borderId="0" xfId="0" applyFont="1" applyAlignment="1" applyProtection="1">
      <alignment horizontal="center" vertical="top" wrapText="1"/>
      <protection locked="0"/>
    </xf>
    <xf numFmtId="0" fontId="14" fillId="17" borderId="37" xfId="0" applyFont="1" applyFill="1" applyBorder="1" applyAlignment="1" applyProtection="1">
      <alignment horizontal="center" vertical="center"/>
      <protection locked="0"/>
    </xf>
    <xf numFmtId="0" fontId="14" fillId="18" borderId="37" xfId="0" applyFont="1" applyFill="1" applyBorder="1" applyAlignment="1" applyProtection="1">
      <alignment horizontal="center" vertical="center"/>
      <protection locked="0"/>
    </xf>
    <xf numFmtId="0" fontId="14" fillId="60" borderId="37" xfId="0" applyFont="1" applyFill="1" applyBorder="1" applyAlignment="1" applyProtection="1">
      <alignment horizontal="center" vertical="center"/>
      <protection locked="0"/>
    </xf>
    <xf numFmtId="0" fontId="14" fillId="32" borderId="37" xfId="0" applyFont="1" applyFill="1" applyBorder="1" applyAlignment="1" applyProtection="1">
      <alignment horizontal="center" vertical="center"/>
      <protection locked="0"/>
    </xf>
    <xf numFmtId="0" fontId="7" fillId="33" borderId="37" xfId="0" applyFont="1" applyFill="1" applyBorder="1" applyAlignment="1" applyProtection="1">
      <alignment horizontal="center" vertical="center" wrapText="1"/>
      <protection locked="0"/>
    </xf>
    <xf numFmtId="0" fontId="14" fillId="20" borderId="37" xfId="0" applyFont="1" applyFill="1" applyBorder="1" applyAlignment="1" applyProtection="1">
      <alignment horizontal="center" vertical="center"/>
      <protection locked="0"/>
    </xf>
    <xf numFmtId="0" fontId="14" fillId="21" borderId="37" xfId="0" applyFont="1" applyFill="1" applyBorder="1" applyAlignment="1" applyProtection="1">
      <alignment horizontal="center" vertical="center"/>
      <protection locked="0"/>
    </xf>
    <xf numFmtId="0" fontId="14" fillId="22" borderId="37" xfId="0" applyFont="1" applyFill="1" applyBorder="1" applyAlignment="1" applyProtection="1">
      <alignment horizontal="center" vertical="center"/>
      <protection locked="0"/>
    </xf>
    <xf numFmtId="0" fontId="11" fillId="28" borderId="37" xfId="0" applyFont="1" applyFill="1" applyBorder="1" applyAlignment="1" applyProtection="1">
      <alignment horizontal="center" vertical="center" wrapText="1"/>
      <protection locked="0"/>
    </xf>
    <xf numFmtId="0" fontId="11" fillId="23" borderId="37" xfId="0" applyFont="1" applyFill="1" applyBorder="1" applyAlignment="1" applyProtection="1">
      <alignment horizontal="center" vertical="center"/>
      <protection locked="0"/>
    </xf>
    <xf numFmtId="0" fontId="7" fillId="24" borderId="37" xfId="0" applyFont="1" applyFill="1" applyBorder="1" applyAlignment="1" applyProtection="1">
      <alignment horizontal="center" vertical="center"/>
      <protection locked="0"/>
    </xf>
    <xf numFmtId="0" fontId="7" fillId="27" borderId="37" xfId="0" applyFont="1" applyFill="1" applyBorder="1" applyAlignment="1" applyProtection="1">
      <alignment horizontal="center" vertical="center"/>
      <protection locked="0"/>
    </xf>
    <xf numFmtId="0" fontId="14" fillId="26" borderId="37" xfId="0" applyFont="1" applyFill="1" applyBorder="1" applyAlignment="1" applyProtection="1">
      <alignment horizontal="center" vertical="center"/>
      <protection locked="0"/>
    </xf>
    <xf numFmtId="0" fontId="14" fillId="29" borderId="37" xfId="0" applyFont="1" applyFill="1" applyBorder="1" applyAlignment="1" applyProtection="1">
      <alignment horizontal="center" vertical="center" wrapText="1"/>
      <protection locked="0"/>
    </xf>
    <xf numFmtId="0" fontId="14" fillId="30" borderId="37" xfId="0" applyFont="1" applyFill="1" applyBorder="1" applyAlignment="1" applyProtection="1">
      <alignment horizontal="center" vertical="center" wrapText="1"/>
      <protection locked="0"/>
    </xf>
    <xf numFmtId="0" fontId="14" fillId="31" borderId="37" xfId="0" applyFont="1" applyFill="1" applyBorder="1" applyAlignment="1" applyProtection="1">
      <alignment horizontal="center" vertical="center" wrapText="1"/>
      <protection locked="0"/>
    </xf>
    <xf numFmtId="0" fontId="14" fillId="20" borderId="37" xfId="0" applyFont="1" applyFill="1" applyBorder="1" applyAlignment="1" applyProtection="1">
      <alignment horizontal="center" vertical="center" wrapText="1"/>
      <protection locked="0"/>
    </xf>
    <xf numFmtId="0" fontId="0" fillId="0" borderId="37" xfId="0" applyBorder="1" applyProtection="1">
      <protection locked="0"/>
    </xf>
    <xf numFmtId="0" fontId="14" fillId="24" borderId="37" xfId="0" applyFont="1" applyFill="1" applyBorder="1" applyAlignment="1" applyProtection="1">
      <alignment horizontal="center" vertical="center"/>
      <protection locked="0"/>
    </xf>
    <xf numFmtId="0" fontId="14" fillId="27" borderId="37" xfId="0" applyFont="1" applyFill="1" applyBorder="1" applyAlignment="1" applyProtection="1">
      <alignment horizontal="center" vertical="center"/>
      <protection locked="0"/>
    </xf>
    <xf numFmtId="0" fontId="7" fillId="7" borderId="37" xfId="0" applyFont="1" applyFill="1" applyBorder="1" applyAlignment="1" applyProtection="1">
      <alignment horizontal="center" vertical="center"/>
      <protection locked="0"/>
    </xf>
    <xf numFmtId="0" fontId="7" fillId="8" borderId="37" xfId="0" applyFont="1" applyFill="1" applyBorder="1" applyAlignment="1" applyProtection="1">
      <alignment horizontal="center" vertical="center"/>
      <protection locked="0"/>
    </xf>
    <xf numFmtId="0" fontId="7" fillId="61" borderId="37" xfId="0" applyFont="1" applyFill="1" applyBorder="1" applyAlignment="1" applyProtection="1">
      <alignment horizontal="center" vertical="center"/>
      <protection locked="0"/>
    </xf>
    <xf numFmtId="0" fontId="7" fillId="34" borderId="37" xfId="0" applyFont="1" applyFill="1" applyBorder="1" applyAlignment="1" applyProtection="1">
      <alignment horizontal="center" vertical="center"/>
      <protection locked="0"/>
    </xf>
    <xf numFmtId="0" fontId="7" fillId="35" borderId="37" xfId="0" applyFont="1" applyFill="1" applyBorder="1" applyAlignment="1" applyProtection="1">
      <alignment horizontal="center" vertical="center" wrapText="1"/>
      <protection locked="0"/>
    </xf>
    <xf numFmtId="0" fontId="7" fillId="9" borderId="37" xfId="0" applyFont="1" applyFill="1" applyBorder="1" applyAlignment="1" applyProtection="1">
      <alignment horizontal="center" vertical="center"/>
      <protection locked="0"/>
    </xf>
    <xf numFmtId="0" fontId="7" fillId="11" borderId="37" xfId="0" applyFont="1" applyFill="1" applyBorder="1" applyAlignment="1" applyProtection="1">
      <alignment horizontal="center" vertical="center"/>
      <protection locked="0"/>
    </xf>
    <xf numFmtId="0" fontId="7" fillId="10" borderId="37" xfId="0" applyFont="1" applyFill="1" applyBorder="1" applyAlignment="1" applyProtection="1">
      <alignment horizontal="center" vertical="center"/>
      <protection locked="0"/>
    </xf>
    <xf numFmtId="0" fontId="11" fillId="15" borderId="37" xfId="0" applyFont="1" applyFill="1" applyBorder="1" applyAlignment="1" applyProtection="1">
      <alignment horizontal="center" vertical="center" wrapText="1"/>
      <protection locked="0"/>
    </xf>
    <xf numFmtId="0" fontId="7" fillId="3" borderId="37" xfId="0" applyFont="1" applyFill="1" applyBorder="1" applyAlignment="1" applyProtection="1">
      <alignment horizontal="center" vertical="center"/>
      <protection locked="0"/>
    </xf>
    <xf numFmtId="0" fontId="7" fillId="13" borderId="37" xfId="0" applyFont="1" applyFill="1" applyBorder="1" applyAlignment="1" applyProtection="1">
      <alignment horizontal="center" vertical="center"/>
      <protection locked="0"/>
    </xf>
    <xf numFmtId="0" fontId="7" fillId="14" borderId="37" xfId="0" applyFont="1" applyFill="1" applyBorder="1" applyAlignment="1" applyProtection="1">
      <alignment horizontal="center" vertical="center"/>
      <protection locked="0"/>
    </xf>
    <xf numFmtId="0" fontId="7" fillId="4" borderId="37" xfId="0" applyFont="1" applyFill="1" applyBorder="1" applyAlignment="1" applyProtection="1">
      <alignment horizontal="center" vertical="center" wrapText="1"/>
      <protection locked="0"/>
    </xf>
    <xf numFmtId="0" fontId="7" fillId="5" borderId="37" xfId="0" applyFont="1" applyFill="1" applyBorder="1" applyAlignment="1" applyProtection="1">
      <alignment horizontal="center" vertical="center" wrapText="1"/>
      <protection locked="0"/>
    </xf>
    <xf numFmtId="0" fontId="7" fillId="6" borderId="37" xfId="0" applyFont="1" applyFill="1" applyBorder="1" applyAlignment="1" applyProtection="1">
      <alignment horizontal="center" vertical="center" wrapText="1"/>
      <protection locked="0"/>
    </xf>
    <xf numFmtId="0" fontId="7" fillId="2" borderId="37" xfId="0" applyFont="1" applyFill="1" applyBorder="1" applyAlignment="1" applyProtection="1">
      <alignment horizontal="center" vertical="center" wrapText="1"/>
      <protection locked="0"/>
    </xf>
    <xf numFmtId="0" fontId="7" fillId="29" borderId="37" xfId="0" applyFont="1" applyFill="1" applyBorder="1" applyAlignment="1" applyProtection="1">
      <alignment horizontal="center" vertical="center" wrapText="1"/>
      <protection locked="0"/>
    </xf>
    <xf numFmtId="0" fontId="7" fillId="7" borderId="28" xfId="0" applyFont="1" applyFill="1" applyBorder="1" applyAlignment="1" applyProtection="1">
      <alignment horizontal="center" vertical="center"/>
      <protection locked="0"/>
    </xf>
    <xf numFmtId="0" fontId="7" fillId="8" borderId="28" xfId="0" applyFont="1" applyFill="1" applyBorder="1" applyAlignment="1" applyProtection="1">
      <alignment horizontal="center" vertical="center"/>
      <protection locked="0"/>
    </xf>
    <xf numFmtId="0" fontId="7" fillId="61" borderId="28" xfId="0" applyFont="1" applyFill="1" applyBorder="1" applyAlignment="1" applyProtection="1">
      <alignment horizontal="center" vertical="center"/>
      <protection locked="0"/>
    </xf>
    <xf numFmtId="0" fontId="7" fillId="34" borderId="28" xfId="0" applyFont="1" applyFill="1" applyBorder="1" applyAlignment="1" applyProtection="1">
      <alignment horizontal="center" vertical="center"/>
      <protection locked="0"/>
    </xf>
    <xf numFmtId="0" fontId="7" fillId="35" borderId="28" xfId="0" applyFont="1" applyFill="1" applyBorder="1" applyAlignment="1" applyProtection="1">
      <alignment horizontal="center" vertical="center" wrapText="1"/>
      <protection locked="0"/>
    </xf>
    <xf numFmtId="0" fontId="7" fillId="9" borderId="28" xfId="0" applyFont="1" applyFill="1" applyBorder="1" applyAlignment="1" applyProtection="1">
      <alignment horizontal="center" vertical="center"/>
      <protection locked="0"/>
    </xf>
    <xf numFmtId="0" fontId="7" fillId="11" borderId="28" xfId="0" applyFont="1" applyFill="1" applyBorder="1" applyAlignment="1" applyProtection="1">
      <alignment horizontal="center" vertical="center"/>
      <protection locked="0"/>
    </xf>
    <xf numFmtId="0" fontId="7" fillId="10" borderId="28" xfId="0" applyFont="1" applyFill="1" applyBorder="1" applyAlignment="1" applyProtection="1">
      <alignment horizontal="center" vertical="center"/>
      <protection locked="0"/>
    </xf>
    <xf numFmtId="0" fontId="11" fillId="15" borderId="28" xfId="0" applyFont="1" applyFill="1" applyBorder="1" applyAlignment="1" applyProtection="1">
      <alignment horizontal="center" vertical="center" wrapText="1"/>
      <protection locked="0"/>
    </xf>
    <xf numFmtId="0" fontId="11" fillId="23" borderId="28" xfId="0" applyFont="1" applyFill="1" applyBorder="1" applyAlignment="1" applyProtection="1">
      <alignment horizontal="center" vertical="center"/>
      <protection locked="0"/>
    </xf>
    <xf numFmtId="0" fontId="7" fillId="3" borderId="28" xfId="0" applyFont="1" applyFill="1" applyBorder="1" applyAlignment="1" applyProtection="1">
      <alignment horizontal="center" vertical="center"/>
      <protection locked="0"/>
    </xf>
    <xf numFmtId="0" fontId="7" fillId="13" borderId="28" xfId="0" applyFont="1" applyFill="1" applyBorder="1" applyAlignment="1" applyProtection="1">
      <alignment horizontal="center" vertical="center"/>
      <protection locked="0"/>
    </xf>
    <xf numFmtId="0" fontId="7" fillId="14" borderId="28" xfId="0" applyFont="1" applyFill="1" applyBorder="1" applyAlignment="1" applyProtection="1">
      <alignment horizontal="center" vertical="center"/>
      <protection locked="0"/>
    </xf>
    <xf numFmtId="0" fontId="7" fillId="4" borderId="28" xfId="0" applyFont="1" applyFill="1" applyBorder="1" applyAlignment="1" applyProtection="1">
      <alignment horizontal="center" vertical="center" wrapText="1"/>
      <protection locked="0"/>
    </xf>
    <xf numFmtId="0" fontId="7" fillId="5" borderId="28" xfId="0" applyFont="1" applyFill="1" applyBorder="1" applyAlignment="1" applyProtection="1">
      <alignment horizontal="center" vertical="center" wrapText="1"/>
      <protection locked="0"/>
    </xf>
    <xf numFmtId="0" fontId="7" fillId="6" borderId="28" xfId="0" applyFont="1" applyFill="1" applyBorder="1" applyAlignment="1" applyProtection="1">
      <alignment horizontal="center" vertical="center" wrapText="1"/>
      <protection locked="0"/>
    </xf>
    <xf numFmtId="0" fontId="7" fillId="2" borderId="28" xfId="0" applyFont="1" applyFill="1" applyBorder="1" applyAlignment="1" applyProtection="1">
      <alignment horizontal="center" vertical="center" wrapText="1"/>
      <protection locked="0"/>
    </xf>
    <xf numFmtId="0" fontId="0" fillId="0" borderId="28" xfId="0" applyBorder="1" applyProtection="1">
      <protection locked="0"/>
    </xf>
    <xf numFmtId="0" fontId="7" fillId="7" borderId="15" xfId="0" applyFont="1" applyFill="1" applyBorder="1" applyAlignment="1" applyProtection="1">
      <alignment horizontal="center" vertical="center"/>
      <protection locked="0"/>
    </xf>
    <xf numFmtId="0" fontId="7" fillId="8" borderId="15" xfId="0" applyFont="1" applyFill="1" applyBorder="1" applyAlignment="1" applyProtection="1">
      <alignment horizontal="center" vertical="center"/>
      <protection locked="0"/>
    </xf>
    <xf numFmtId="0" fontId="7" fillId="61" borderId="15" xfId="0" applyFont="1" applyFill="1" applyBorder="1" applyAlignment="1" applyProtection="1">
      <alignment horizontal="center" vertical="center"/>
      <protection locked="0"/>
    </xf>
    <xf numFmtId="0" fontId="7" fillId="34" borderId="15" xfId="0" applyFont="1" applyFill="1" applyBorder="1" applyAlignment="1" applyProtection="1">
      <alignment horizontal="center" vertical="center"/>
      <protection locked="0"/>
    </xf>
    <xf numFmtId="0" fontId="7" fillId="35" borderId="15" xfId="0" applyFont="1" applyFill="1" applyBorder="1" applyAlignment="1" applyProtection="1">
      <alignment horizontal="center" vertical="center" wrapText="1"/>
      <protection locked="0"/>
    </xf>
    <xf numFmtId="0" fontId="7" fillId="9" borderId="15" xfId="0" applyFont="1" applyFill="1" applyBorder="1" applyAlignment="1" applyProtection="1">
      <alignment horizontal="center" vertical="center"/>
      <protection locked="0"/>
    </xf>
    <xf numFmtId="0" fontId="7" fillId="11" borderId="15" xfId="0" applyFont="1" applyFill="1" applyBorder="1" applyAlignment="1" applyProtection="1">
      <alignment horizontal="center" vertical="center"/>
      <protection locked="0"/>
    </xf>
    <xf numFmtId="0" fontId="7" fillId="10" borderId="15" xfId="0" applyFont="1" applyFill="1" applyBorder="1" applyAlignment="1" applyProtection="1">
      <alignment horizontal="center" vertical="center"/>
      <protection locked="0"/>
    </xf>
    <xf numFmtId="0" fontId="11" fillId="15" borderId="15" xfId="0" applyFont="1" applyFill="1" applyBorder="1" applyAlignment="1" applyProtection="1">
      <alignment horizontal="center" vertical="center" wrapText="1"/>
      <protection locked="0"/>
    </xf>
    <xf numFmtId="0" fontId="11" fillId="23" borderId="15" xfId="0" applyFont="1" applyFill="1" applyBorder="1" applyAlignment="1" applyProtection="1">
      <alignment horizontal="center" vertical="center"/>
      <protection locked="0"/>
    </xf>
    <xf numFmtId="0" fontId="7" fillId="3" borderId="15" xfId="0" applyFont="1" applyFill="1" applyBorder="1" applyAlignment="1" applyProtection="1">
      <alignment horizontal="center" vertical="center"/>
      <protection locked="0"/>
    </xf>
    <xf numFmtId="0" fontId="7" fillId="13" borderId="15" xfId="0" applyFont="1" applyFill="1" applyBorder="1" applyAlignment="1" applyProtection="1">
      <alignment horizontal="center" vertical="center"/>
      <protection locked="0"/>
    </xf>
    <xf numFmtId="0" fontId="7" fillId="14" borderId="15" xfId="0" applyFont="1" applyFill="1" applyBorder="1" applyAlignment="1" applyProtection="1">
      <alignment horizontal="center" vertical="center"/>
      <protection locked="0"/>
    </xf>
    <xf numFmtId="0" fontId="7" fillId="4" borderId="15" xfId="0" applyFont="1" applyFill="1" applyBorder="1" applyAlignment="1" applyProtection="1">
      <alignment horizontal="center" vertical="center" wrapText="1"/>
      <protection locked="0"/>
    </xf>
    <xf numFmtId="0" fontId="7" fillId="5" borderId="15" xfId="0" applyFont="1" applyFill="1" applyBorder="1" applyAlignment="1" applyProtection="1">
      <alignment horizontal="center" vertical="center" wrapText="1"/>
      <protection locked="0"/>
    </xf>
    <xf numFmtId="0" fontId="7" fillId="6" borderId="15" xfId="0" applyFont="1" applyFill="1" applyBorder="1" applyAlignment="1" applyProtection="1">
      <alignment horizontal="center" vertical="center" wrapText="1"/>
      <protection locked="0"/>
    </xf>
    <xf numFmtId="0" fontId="7" fillId="2" borderId="15" xfId="0" applyFont="1" applyFill="1" applyBorder="1" applyAlignment="1" applyProtection="1">
      <alignment horizontal="center" vertical="center" wrapText="1"/>
      <protection locked="0"/>
    </xf>
    <xf numFmtId="0" fontId="7" fillId="7" borderId="43" xfId="0" applyFont="1" applyFill="1" applyBorder="1" applyAlignment="1" applyProtection="1">
      <alignment horizontal="center" vertical="center"/>
      <protection locked="0"/>
    </xf>
    <xf numFmtId="0" fontId="7" fillId="8" borderId="43" xfId="0" applyFont="1" applyFill="1" applyBorder="1" applyAlignment="1" applyProtection="1">
      <alignment horizontal="center" vertical="center"/>
      <protection locked="0"/>
    </xf>
    <xf numFmtId="0" fontId="7" fillId="61" borderId="43" xfId="0" applyFont="1" applyFill="1" applyBorder="1" applyAlignment="1" applyProtection="1">
      <alignment horizontal="center" vertical="center"/>
      <protection locked="0"/>
    </xf>
    <xf numFmtId="0" fontId="7" fillId="34" borderId="43" xfId="0" applyFont="1" applyFill="1" applyBorder="1" applyAlignment="1" applyProtection="1">
      <alignment horizontal="center" vertical="center"/>
      <protection locked="0"/>
    </xf>
    <xf numFmtId="0" fontId="7" fillId="35" borderId="43" xfId="0" applyFont="1" applyFill="1" applyBorder="1" applyAlignment="1" applyProtection="1">
      <alignment horizontal="center" vertical="center" wrapText="1"/>
      <protection locked="0"/>
    </xf>
    <xf numFmtId="0" fontId="7" fillId="9" borderId="43" xfId="0" applyFont="1" applyFill="1" applyBorder="1" applyAlignment="1" applyProtection="1">
      <alignment horizontal="center" vertical="center"/>
      <protection locked="0"/>
    </xf>
    <xf numFmtId="0" fontId="7" fillId="11" borderId="43" xfId="0" applyFont="1" applyFill="1" applyBorder="1" applyAlignment="1" applyProtection="1">
      <alignment horizontal="center" vertical="center"/>
      <protection locked="0"/>
    </xf>
    <xf numFmtId="0" fontId="7" fillId="10" borderId="43" xfId="0" applyFont="1" applyFill="1" applyBorder="1" applyAlignment="1" applyProtection="1">
      <alignment horizontal="center" vertical="center"/>
      <protection locked="0"/>
    </xf>
    <xf numFmtId="0" fontId="11" fillId="15" borderId="43" xfId="0" applyFont="1" applyFill="1" applyBorder="1" applyAlignment="1" applyProtection="1">
      <alignment horizontal="center" vertical="center" wrapText="1"/>
      <protection locked="0"/>
    </xf>
    <xf numFmtId="0" fontId="7" fillId="3" borderId="43" xfId="0" applyFont="1" applyFill="1" applyBorder="1" applyAlignment="1" applyProtection="1">
      <alignment horizontal="center" vertical="center"/>
      <protection locked="0"/>
    </xf>
    <xf numFmtId="0" fontId="7" fillId="13" borderId="43" xfId="0" applyFont="1" applyFill="1" applyBorder="1" applyAlignment="1" applyProtection="1">
      <alignment horizontal="center" vertical="center"/>
      <protection locked="0"/>
    </xf>
    <xf numFmtId="0" fontId="7" fillId="14" borderId="43" xfId="0" applyFont="1" applyFill="1" applyBorder="1" applyAlignment="1" applyProtection="1">
      <alignment horizontal="center" vertical="center"/>
      <protection locked="0"/>
    </xf>
    <xf numFmtId="0" fontId="7" fillId="4" borderId="43" xfId="0" applyFont="1" applyFill="1" applyBorder="1" applyAlignment="1" applyProtection="1">
      <alignment horizontal="center" vertical="center" wrapText="1"/>
      <protection locked="0"/>
    </xf>
    <xf numFmtId="0" fontId="7" fillId="5" borderId="43" xfId="0" applyFont="1" applyFill="1" applyBorder="1" applyAlignment="1" applyProtection="1">
      <alignment horizontal="center" vertical="center" wrapText="1"/>
      <protection locked="0"/>
    </xf>
    <xf numFmtId="0" fontId="7" fillId="6" borderId="43"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4" fillId="0" borderId="0" xfId="0" applyFont="1" applyProtection="1">
      <protection locked="0"/>
    </xf>
    <xf numFmtId="0" fontId="27" fillId="0" borderId="0" xfId="0" applyFont="1" applyProtection="1">
      <protection locked="0"/>
    </xf>
    <xf numFmtId="0" fontId="14" fillId="24" borderId="43" xfId="0" applyFont="1" applyFill="1" applyBorder="1" applyAlignment="1" applyProtection="1">
      <alignment horizontal="center" vertical="center"/>
      <protection locked="0"/>
    </xf>
    <xf numFmtId="0" fontId="14" fillId="27" borderId="43" xfId="0" applyFont="1" applyFill="1" applyBorder="1" applyAlignment="1" applyProtection="1">
      <alignment horizontal="center" vertical="center"/>
      <protection locked="0"/>
    </xf>
    <xf numFmtId="0" fontId="14" fillId="17" borderId="28" xfId="0" applyFont="1" applyFill="1" applyBorder="1" applyAlignment="1" applyProtection="1">
      <alignment horizontal="center" vertical="center"/>
      <protection locked="0"/>
    </xf>
    <xf numFmtId="0" fontId="14" fillId="18" borderId="28" xfId="0" applyFont="1" applyFill="1" applyBorder="1" applyAlignment="1" applyProtection="1">
      <alignment horizontal="center" vertical="center"/>
      <protection locked="0"/>
    </xf>
    <xf numFmtId="0" fontId="14" fillId="60" borderId="28" xfId="0" applyFont="1" applyFill="1" applyBorder="1" applyAlignment="1" applyProtection="1">
      <alignment horizontal="center" vertical="center"/>
      <protection locked="0"/>
    </xf>
    <xf numFmtId="0" fontId="14" fillId="32" borderId="28" xfId="0" applyFont="1" applyFill="1" applyBorder="1" applyAlignment="1" applyProtection="1">
      <alignment horizontal="center" vertical="center"/>
      <protection locked="0"/>
    </xf>
    <xf numFmtId="0" fontId="7" fillId="33" borderId="28" xfId="0" applyFont="1" applyFill="1" applyBorder="1" applyAlignment="1" applyProtection="1">
      <alignment horizontal="center" vertical="center" wrapText="1"/>
      <protection locked="0"/>
    </xf>
    <xf numFmtId="0" fontId="14" fillId="20" borderId="28" xfId="0" applyFont="1" applyFill="1" applyBorder="1" applyAlignment="1" applyProtection="1">
      <alignment horizontal="center" vertical="center"/>
      <protection locked="0"/>
    </xf>
    <xf numFmtId="0" fontId="14" fillId="21" borderId="28" xfId="0" applyFont="1" applyFill="1" applyBorder="1" applyAlignment="1" applyProtection="1">
      <alignment horizontal="center" vertical="center"/>
      <protection locked="0"/>
    </xf>
    <xf numFmtId="0" fontId="14" fillId="22" borderId="28" xfId="0" applyFont="1" applyFill="1" applyBorder="1" applyAlignment="1" applyProtection="1">
      <alignment horizontal="center" vertical="center"/>
      <protection locked="0"/>
    </xf>
    <xf numFmtId="0" fontId="11" fillId="28" borderId="28" xfId="0" applyFont="1" applyFill="1" applyBorder="1" applyAlignment="1" applyProtection="1">
      <alignment horizontal="center" vertical="center" wrapText="1"/>
      <protection locked="0"/>
    </xf>
    <xf numFmtId="0" fontId="14" fillId="24" borderId="28" xfId="0" applyFont="1" applyFill="1" applyBorder="1" applyAlignment="1" applyProtection="1">
      <alignment horizontal="center" vertical="center"/>
      <protection locked="0"/>
    </xf>
    <xf numFmtId="0" fontId="14" fillId="27" borderId="28" xfId="0" applyFont="1" applyFill="1" applyBorder="1" applyAlignment="1" applyProtection="1">
      <alignment horizontal="center" vertical="center"/>
      <protection locked="0"/>
    </xf>
    <xf numFmtId="0" fontId="14" fillId="26" borderId="28" xfId="0" applyFont="1" applyFill="1" applyBorder="1" applyAlignment="1" applyProtection="1">
      <alignment horizontal="center" vertical="center"/>
      <protection locked="0"/>
    </xf>
    <xf numFmtId="0" fontId="14" fillId="29" borderId="28" xfId="0" applyFont="1" applyFill="1" applyBorder="1" applyAlignment="1" applyProtection="1">
      <alignment horizontal="center" vertical="center" wrapText="1"/>
      <protection locked="0"/>
    </xf>
    <xf numFmtId="0" fontId="14" fillId="30" borderId="28" xfId="0" applyFont="1" applyFill="1" applyBorder="1" applyAlignment="1" applyProtection="1">
      <alignment horizontal="center" vertical="center" wrapText="1"/>
      <protection locked="0"/>
    </xf>
    <xf numFmtId="0" fontId="14" fillId="31" borderId="28" xfId="0" applyFont="1" applyFill="1" applyBorder="1" applyAlignment="1" applyProtection="1">
      <alignment horizontal="center" vertical="center" wrapText="1"/>
      <protection locked="0"/>
    </xf>
    <xf numFmtId="0" fontId="14" fillId="20" borderId="28" xfId="0" applyFont="1" applyFill="1" applyBorder="1" applyAlignment="1" applyProtection="1">
      <alignment horizontal="center" vertical="center" wrapText="1"/>
      <protection locked="0"/>
    </xf>
    <xf numFmtId="0" fontId="7" fillId="0" borderId="17" xfId="0" applyFont="1" applyBorder="1" applyProtection="1">
      <protection locked="0"/>
    </xf>
    <xf numFmtId="0" fontId="7" fillId="0" borderId="18" xfId="0" applyFont="1" applyBorder="1" applyProtection="1">
      <protection locked="0"/>
    </xf>
    <xf numFmtId="0" fontId="51" fillId="0" borderId="2" xfId="0" applyFont="1" applyBorder="1"/>
    <xf numFmtId="2" fontId="19" fillId="37" borderId="5" xfId="0" applyNumberFormat="1" applyFont="1" applyFill="1" applyBorder="1" applyAlignment="1">
      <alignment horizontal="center" vertical="center" wrapText="1"/>
    </xf>
    <xf numFmtId="2" fontId="13" fillId="0" borderId="4" xfId="0" applyNumberFormat="1" applyFont="1" applyBorder="1" applyAlignment="1">
      <alignment horizontal="center" vertical="center" wrapText="1"/>
    </xf>
    <xf numFmtId="2" fontId="13" fillId="37" borderId="4" xfId="0" applyNumberFormat="1" applyFont="1" applyFill="1" applyBorder="1" applyAlignment="1">
      <alignment horizontal="center" vertical="center" wrapText="1"/>
    </xf>
    <xf numFmtId="1" fontId="17" fillId="0" borderId="43" xfId="14" applyNumberFormat="1" applyBorder="1" applyAlignment="1" applyProtection="1">
      <alignment vertical="top" wrapText="1"/>
    </xf>
    <xf numFmtId="0" fontId="16" fillId="0" borderId="43" xfId="0" applyFont="1" applyBorder="1" applyAlignment="1">
      <alignment horizontal="center" vertical="top" wrapText="1"/>
    </xf>
    <xf numFmtId="1" fontId="22" fillId="39" borderId="43" xfId="0" applyNumberFormat="1" applyFont="1" applyFill="1" applyBorder="1" applyAlignment="1">
      <alignment horizontal="center" vertical="center" wrapText="1"/>
    </xf>
    <xf numFmtId="0" fontId="16" fillId="38" borderId="43" xfId="0" applyFont="1" applyFill="1" applyBorder="1" applyAlignment="1">
      <alignment horizontal="center" vertical="center" wrapText="1"/>
    </xf>
    <xf numFmtId="164" fontId="7" fillId="40" borderId="43" xfId="1" applyNumberFormat="1" applyFont="1" applyFill="1" applyBorder="1" applyAlignment="1">
      <alignment horizontal="center" vertical="center" wrapText="1"/>
    </xf>
    <xf numFmtId="1" fontId="17" fillId="0" borderId="37" xfId="14" applyNumberFormat="1" applyBorder="1" applyAlignment="1" applyProtection="1">
      <alignment vertical="top" wrapText="1"/>
    </xf>
    <xf numFmtId="0" fontId="16" fillId="0" borderId="37" xfId="0" applyFont="1" applyBorder="1" applyAlignment="1">
      <alignment horizontal="center" vertical="top" wrapText="1"/>
    </xf>
    <xf numFmtId="1" fontId="22" fillId="39" borderId="37" xfId="0" applyNumberFormat="1" applyFont="1" applyFill="1" applyBorder="1" applyAlignment="1">
      <alignment horizontal="center" vertical="center" wrapText="1"/>
    </xf>
    <xf numFmtId="0" fontId="16" fillId="38" borderId="37" xfId="0" applyFont="1" applyFill="1" applyBorder="1" applyAlignment="1">
      <alignment horizontal="center" vertical="center" wrapText="1"/>
    </xf>
    <xf numFmtId="164" fontId="7" fillId="40" borderId="37" xfId="1" applyNumberFormat="1" applyFont="1" applyFill="1" applyBorder="1" applyAlignment="1">
      <alignment horizontal="center" vertical="center" wrapText="1"/>
    </xf>
    <xf numFmtId="1" fontId="8" fillId="40" borderId="37" xfId="0" applyNumberFormat="1" applyFont="1" applyFill="1" applyBorder="1" applyAlignment="1">
      <alignment horizontal="center" vertical="top" wrapText="1"/>
    </xf>
    <xf numFmtId="164" fontId="12" fillId="40" borderId="37" xfId="3" applyNumberFormat="1" applyFont="1" applyFill="1" applyBorder="1" applyAlignment="1">
      <alignment horizontal="center"/>
    </xf>
    <xf numFmtId="0" fontId="8" fillId="0" borderId="37" xfId="0" applyFont="1" applyBorder="1" applyAlignment="1">
      <alignment horizontal="center" vertical="top" wrapText="1"/>
    </xf>
    <xf numFmtId="0" fontId="8" fillId="40" borderId="37" xfId="0" applyFont="1" applyFill="1" applyBorder="1" applyAlignment="1">
      <alignment horizontal="center" vertical="center" wrapText="1"/>
    </xf>
    <xf numFmtId="1" fontId="33" fillId="39" borderId="40" xfId="0" applyNumberFormat="1" applyFont="1" applyFill="1" applyBorder="1" applyAlignment="1">
      <alignment horizontal="center" vertical="center" wrapText="1"/>
    </xf>
    <xf numFmtId="1" fontId="8" fillId="0" borderId="37" xfId="0" applyNumberFormat="1" applyFont="1" applyBorder="1" applyAlignment="1">
      <alignment horizontal="center" vertical="top" wrapText="1"/>
    </xf>
    <xf numFmtId="1" fontId="17" fillId="0" borderId="28" xfId="14" applyNumberFormat="1" applyBorder="1" applyAlignment="1" applyProtection="1">
      <alignment vertical="top" wrapText="1"/>
    </xf>
    <xf numFmtId="0" fontId="16" fillId="0" borderId="28" xfId="0" applyFont="1" applyBorder="1" applyAlignment="1">
      <alignment horizontal="center" vertical="top" wrapText="1"/>
    </xf>
    <xf numFmtId="1" fontId="22" fillId="39" borderId="28" xfId="0" applyNumberFormat="1" applyFont="1" applyFill="1" applyBorder="1" applyAlignment="1">
      <alignment horizontal="center" vertical="center" wrapText="1"/>
    </xf>
    <xf numFmtId="0" fontId="8" fillId="0" borderId="28" xfId="0" applyFont="1" applyBorder="1" applyAlignment="1">
      <alignment horizontal="center" vertical="top" wrapText="1"/>
    </xf>
    <xf numFmtId="0" fontId="8" fillId="40" borderId="28" xfId="0" applyFont="1" applyFill="1" applyBorder="1" applyAlignment="1">
      <alignment horizontal="center" vertical="center" wrapText="1"/>
    </xf>
    <xf numFmtId="164" fontId="12" fillId="40" borderId="28" xfId="3" applyNumberFormat="1" applyFont="1" applyFill="1" applyBorder="1" applyAlignment="1">
      <alignment horizontal="center"/>
    </xf>
    <xf numFmtId="2" fontId="24" fillId="37" borderId="19" xfId="0" applyNumberFormat="1" applyFont="1" applyFill="1" applyBorder="1" applyAlignment="1">
      <alignment horizontal="center" vertical="center" wrapText="1"/>
    </xf>
    <xf numFmtId="1" fontId="0" fillId="0" borderId="37" xfId="14" applyNumberFormat="1" applyFont="1" applyBorder="1" applyAlignment="1" applyProtection="1">
      <alignment vertical="top" wrapText="1"/>
    </xf>
    <xf numFmtId="1" fontId="48" fillId="39" borderId="37" xfId="0" applyNumberFormat="1" applyFont="1" applyFill="1" applyBorder="1" applyAlignment="1">
      <alignment horizontal="center" vertical="center" wrapText="1"/>
    </xf>
    <xf numFmtId="0" fontId="8" fillId="0" borderId="43" xfId="0" applyFont="1" applyBorder="1" applyAlignment="1">
      <alignment horizontal="center" vertical="center" wrapText="1"/>
    </xf>
    <xf numFmtId="2" fontId="23" fillId="37" borderId="5" xfId="0" applyNumberFormat="1" applyFont="1" applyFill="1" applyBorder="1" applyAlignment="1">
      <alignment horizontal="center" vertical="center" wrapText="1"/>
    </xf>
    <xf numFmtId="1" fontId="16" fillId="0" borderId="43" xfId="0" applyNumberFormat="1" applyFont="1" applyBorder="1" applyAlignment="1">
      <alignment vertical="top" wrapText="1"/>
    </xf>
    <xf numFmtId="0" fontId="16" fillId="0" borderId="43" xfId="0" applyFont="1" applyBorder="1" applyAlignment="1">
      <alignment horizontal="center" vertical="center" wrapText="1"/>
    </xf>
    <xf numFmtId="164" fontId="8" fillId="0" borderId="43" xfId="5" applyNumberFormat="1" applyFont="1" applyFill="1" applyBorder="1" applyAlignment="1" applyProtection="1">
      <alignment horizontal="center" vertical="center" wrapText="1"/>
    </xf>
    <xf numFmtId="1" fontId="16" fillId="0" borderId="37" xfId="0" applyNumberFormat="1" applyFont="1" applyBorder="1" applyAlignment="1">
      <alignment vertical="top" wrapText="1"/>
    </xf>
    <xf numFmtId="0" fontId="16" fillId="0" borderId="37" xfId="0" applyFont="1" applyBorder="1" applyAlignment="1">
      <alignment horizontal="center" vertical="center" wrapText="1"/>
    </xf>
    <xf numFmtId="164" fontId="8" fillId="0" borderId="37" xfId="5" applyNumberFormat="1" applyFont="1" applyFill="1" applyBorder="1" applyAlignment="1" applyProtection="1">
      <alignment horizontal="center" vertical="center" wrapText="1"/>
    </xf>
    <xf numFmtId="1" fontId="16" fillId="0" borderId="28" xfId="0" applyNumberFormat="1" applyFont="1" applyBorder="1" applyAlignment="1">
      <alignment vertical="top" wrapText="1"/>
    </xf>
    <xf numFmtId="0" fontId="16" fillId="0" borderId="28" xfId="0" applyFont="1" applyBorder="1" applyAlignment="1">
      <alignment horizontal="center" vertical="center" wrapText="1"/>
    </xf>
    <xf numFmtId="164" fontId="8" fillId="0" borderId="28" xfId="5" applyNumberFormat="1" applyFont="1" applyFill="1" applyBorder="1" applyAlignment="1" applyProtection="1">
      <alignment horizontal="center" vertical="center" wrapText="1"/>
    </xf>
    <xf numFmtId="2" fontId="36" fillId="37" borderId="5" xfId="0" applyNumberFormat="1" applyFont="1" applyFill="1" applyBorder="1" applyAlignment="1">
      <alignment horizontal="center" vertical="center" wrapText="1"/>
    </xf>
    <xf numFmtId="1" fontId="15" fillId="0" borderId="43" xfId="0" applyNumberFormat="1" applyFont="1" applyBorder="1" applyAlignment="1">
      <alignment vertical="top" wrapText="1"/>
    </xf>
    <xf numFmtId="164" fontId="8" fillId="0" borderId="43" xfId="1" applyNumberFormat="1" applyFont="1" applyBorder="1" applyAlignment="1">
      <alignment horizontal="center" vertical="center" wrapText="1"/>
    </xf>
    <xf numFmtId="1" fontId="15" fillId="0" borderId="37" xfId="0" applyNumberFormat="1" applyFont="1" applyBorder="1" applyAlignment="1">
      <alignment vertical="top" wrapText="1"/>
    </xf>
    <xf numFmtId="164" fontId="8" fillId="0" borderId="28" xfId="1" applyNumberFormat="1" applyFont="1" applyBorder="1" applyAlignment="1">
      <alignment horizontal="center" vertical="center" wrapText="1"/>
    </xf>
    <xf numFmtId="0" fontId="7" fillId="0" borderId="44" xfId="0" applyFont="1" applyBorder="1"/>
    <xf numFmtId="167" fontId="0" fillId="0" borderId="0" xfId="0" applyNumberFormat="1"/>
    <xf numFmtId="0" fontId="7" fillId="0" borderId="4" xfId="0" applyFont="1" applyBorder="1"/>
    <xf numFmtId="44" fontId="7" fillId="0" borderId="4" xfId="0" applyNumberFormat="1" applyFont="1" applyBorder="1"/>
    <xf numFmtId="0" fontId="0" fillId="0" borderId="4" xfId="0" applyBorder="1"/>
    <xf numFmtId="0" fontId="0" fillId="0" borderId="4" xfId="0" applyBorder="1" applyAlignment="1">
      <alignment horizontal="right"/>
    </xf>
    <xf numFmtId="0" fontId="14" fillId="17" borderId="4" xfId="0" applyFont="1" applyFill="1" applyBorder="1" applyAlignment="1">
      <alignment horizontal="center" vertical="center" wrapText="1"/>
    </xf>
    <xf numFmtId="0" fontId="14" fillId="18" borderId="4" xfId="0" applyFont="1" applyFill="1" applyBorder="1" applyAlignment="1">
      <alignment horizontal="center" vertical="center" wrapText="1"/>
    </xf>
    <xf numFmtId="0" fontId="14" fillId="20" borderId="4" xfId="0" applyFont="1" applyFill="1" applyBorder="1" applyAlignment="1">
      <alignment horizontal="center" vertical="center" wrapText="1"/>
    </xf>
    <xf numFmtId="0" fontId="14" fillId="21" borderId="4" xfId="0" applyFont="1" applyFill="1" applyBorder="1" applyAlignment="1">
      <alignment horizontal="center" vertical="center" wrapText="1"/>
    </xf>
    <xf numFmtId="0" fontId="14" fillId="22" borderId="4" xfId="0" applyFont="1" applyFill="1" applyBorder="1" applyAlignment="1">
      <alignment horizontal="center" vertical="center" wrapText="1"/>
    </xf>
    <xf numFmtId="0" fontId="11" fillId="23" borderId="4" xfId="0" applyFont="1" applyFill="1" applyBorder="1" applyAlignment="1">
      <alignment horizontal="center" vertical="center" wrapText="1"/>
    </xf>
    <xf numFmtId="0" fontId="14" fillId="24" borderId="4" xfId="0" applyFont="1" applyFill="1" applyBorder="1" applyAlignment="1">
      <alignment horizontal="center" vertical="center" wrapText="1"/>
    </xf>
    <xf numFmtId="0" fontId="11" fillId="25" borderId="4" xfId="0" applyFont="1" applyFill="1" applyBorder="1" applyAlignment="1">
      <alignment horizontal="center" vertical="center" wrapText="1"/>
    </xf>
    <xf numFmtId="0" fontId="14" fillId="26" borderId="4" xfId="0" applyFont="1" applyFill="1" applyBorder="1" applyAlignment="1">
      <alignment horizontal="center" vertical="center" wrapText="1"/>
    </xf>
    <xf numFmtId="0" fontId="0" fillId="0" borderId="4" xfId="0" applyBorder="1" applyAlignment="1">
      <alignment horizontal="center"/>
    </xf>
    <xf numFmtId="0" fontId="5" fillId="3" borderId="34" xfId="0" applyFont="1" applyFill="1" applyBorder="1" applyAlignment="1">
      <alignment horizontal="center" vertical="center" wrapText="1"/>
    </xf>
    <xf numFmtId="2" fontId="13" fillId="16" borderId="34" xfId="0" applyNumberFormat="1" applyFont="1" applyFill="1" applyBorder="1" applyAlignment="1">
      <alignment horizontal="center" vertical="center" wrapText="1"/>
    </xf>
    <xf numFmtId="2" fontId="13" fillId="16" borderId="23" xfId="0" applyNumberFormat="1" applyFont="1" applyFill="1" applyBorder="1" applyAlignment="1">
      <alignment horizontal="center" vertical="center" wrapText="1"/>
    </xf>
    <xf numFmtId="0" fontId="4" fillId="0" borderId="0" xfId="0" applyFont="1" applyAlignment="1">
      <alignment vertical="center"/>
    </xf>
    <xf numFmtId="165" fontId="9" fillId="0" borderId="43" xfId="5" applyNumberFormat="1" applyFont="1" applyFill="1" applyBorder="1" applyProtection="1"/>
    <xf numFmtId="1" fontId="9" fillId="0" borderId="43" xfId="3" applyNumberFormat="1" applyBorder="1" applyAlignment="1">
      <alignment horizontal="right"/>
    </xf>
    <xf numFmtId="0" fontId="0" fillId="0" borderId="43" xfId="0" applyBorder="1"/>
    <xf numFmtId="0" fontId="0" fillId="42" borderId="43" xfId="0" applyFill="1" applyBorder="1"/>
    <xf numFmtId="0" fontId="6" fillId="0" borderId="0" xfId="0" applyFont="1"/>
    <xf numFmtId="165" fontId="9" fillId="0" borderId="37" xfId="5" applyNumberFormat="1" applyFont="1" applyFill="1" applyBorder="1" applyProtection="1"/>
    <xf numFmtId="1" fontId="9" fillId="0" borderId="37" xfId="3" applyNumberFormat="1" applyBorder="1" applyAlignment="1">
      <alignment horizontal="right"/>
    </xf>
    <xf numFmtId="0" fontId="0" fillId="0" borderId="37" xfId="0" applyBorder="1"/>
    <xf numFmtId="0" fontId="0" fillId="42" borderId="37" xfId="0" applyFill="1" applyBorder="1"/>
    <xf numFmtId="0" fontId="0" fillId="43" borderId="37" xfId="0" applyFill="1" applyBorder="1"/>
    <xf numFmtId="165" fontId="9" fillId="0" borderId="28" xfId="5" applyNumberFormat="1" applyFont="1" applyFill="1" applyBorder="1" applyProtection="1"/>
    <xf numFmtId="1" fontId="9" fillId="0" borderId="28" xfId="3" applyNumberFormat="1" applyBorder="1" applyAlignment="1">
      <alignment horizontal="right"/>
    </xf>
    <xf numFmtId="0" fontId="0" fillId="0" borderId="28" xfId="0" applyBorder="1"/>
    <xf numFmtId="0" fontId="0" fillId="42" borderId="28" xfId="0" applyFill="1" applyBorder="1"/>
    <xf numFmtId="0" fontId="0" fillId="48" borderId="37" xfId="0" applyFill="1" applyBorder="1"/>
    <xf numFmtId="44" fontId="9" fillId="0" borderId="43" xfId="5" applyFont="1" applyFill="1" applyBorder="1" applyProtection="1"/>
    <xf numFmtId="1" fontId="9" fillId="0" borderId="43" xfId="0" applyNumberFormat="1" applyFont="1" applyBorder="1"/>
    <xf numFmtId="44" fontId="9" fillId="0" borderId="37" xfId="5" applyFont="1" applyFill="1" applyBorder="1" applyProtection="1"/>
    <xf numFmtId="1" fontId="9" fillId="0" borderId="37" xfId="0" applyNumberFormat="1" applyFont="1" applyBorder="1"/>
    <xf numFmtId="44" fontId="9" fillId="0" borderId="28" xfId="5" applyFont="1" applyFill="1" applyBorder="1" applyProtection="1"/>
    <xf numFmtId="1" fontId="9" fillId="0" borderId="28" xfId="0" applyNumberFormat="1" applyFont="1" applyBorder="1"/>
    <xf numFmtId="0" fontId="4" fillId="0" borderId="0" xfId="0" applyFont="1"/>
    <xf numFmtId="44" fontId="9" fillId="0" borderId="43" xfId="5" applyFont="1" applyBorder="1" applyProtection="1"/>
    <xf numFmtId="0" fontId="0" fillId="47" borderId="43" xfId="0" applyFill="1" applyBorder="1"/>
    <xf numFmtId="0" fontId="0" fillId="48" borderId="43" xfId="0" applyFill="1" applyBorder="1"/>
    <xf numFmtId="44" fontId="9" fillId="0" borderId="28" xfId="5" applyFont="1" applyBorder="1" applyProtection="1"/>
    <xf numFmtId="0" fontId="0" fillId="47" borderId="28" xfId="0" applyFill="1" applyBorder="1"/>
    <xf numFmtId="0" fontId="0" fillId="48" borderId="28" xfId="0" applyFill="1" applyBorder="1"/>
    <xf numFmtId="44" fontId="18" fillId="0" borderId="5" xfId="0" applyNumberFormat="1" applyFont="1" applyBorder="1"/>
    <xf numFmtId="1" fontId="0" fillId="0" borderId="34" xfId="0" applyNumberFormat="1" applyBorder="1"/>
    <xf numFmtId="1" fontId="0" fillId="0" borderId="47" xfId="0" applyNumberFormat="1" applyBorder="1"/>
    <xf numFmtId="0" fontId="7" fillId="0" borderId="4" xfId="0" applyFont="1" applyBorder="1" applyAlignment="1">
      <alignment horizontal="center"/>
    </xf>
    <xf numFmtId="0" fontId="11" fillId="12" borderId="37" xfId="0" applyFont="1" applyFill="1" applyBorder="1" applyAlignment="1" applyProtection="1">
      <alignment horizontal="center" vertical="center"/>
      <protection locked="0"/>
    </xf>
    <xf numFmtId="0" fontId="11" fillId="12" borderId="28" xfId="0" applyFont="1" applyFill="1" applyBorder="1" applyAlignment="1" applyProtection="1">
      <alignment horizontal="center" vertical="center"/>
      <protection locked="0"/>
    </xf>
    <xf numFmtId="0" fontId="11" fillId="12" borderId="43" xfId="0" applyFont="1" applyFill="1" applyBorder="1" applyAlignment="1" applyProtection="1">
      <alignment horizontal="center" vertical="center"/>
      <protection locked="0"/>
    </xf>
    <xf numFmtId="0" fontId="0" fillId="47" borderId="37" xfId="0" applyFill="1" applyBorder="1" applyProtection="1">
      <protection locked="0"/>
    </xf>
    <xf numFmtId="2" fontId="23" fillId="37" borderId="6" xfId="0" applyNumberFormat="1" applyFont="1" applyFill="1" applyBorder="1" applyAlignment="1">
      <alignment horizontal="center" vertical="center" wrapText="1"/>
    </xf>
    <xf numFmtId="2" fontId="13" fillId="0" borderId="16" xfId="0" applyNumberFormat="1" applyFont="1" applyBorder="1" applyAlignment="1">
      <alignment horizontal="center" vertical="center" wrapText="1"/>
    </xf>
    <xf numFmtId="165" fontId="8" fillId="0" borderId="37" xfId="5" applyNumberFormat="1" applyFont="1" applyBorder="1" applyAlignment="1" applyProtection="1">
      <alignment vertical="center" wrapText="1"/>
    </xf>
    <xf numFmtId="0" fontId="16" fillId="0" borderId="37" xfId="0" applyFont="1" applyBorder="1" applyAlignment="1">
      <alignment vertical="top" wrapText="1"/>
    </xf>
    <xf numFmtId="1" fontId="45" fillId="0" borderId="37" xfId="14" applyNumberFormat="1" applyFont="1" applyBorder="1" applyAlignment="1" applyProtection="1">
      <alignment vertical="top" wrapText="1"/>
    </xf>
    <xf numFmtId="1" fontId="33" fillId="39" borderId="37" xfId="0" applyNumberFormat="1" applyFont="1" applyFill="1" applyBorder="1" applyAlignment="1">
      <alignment horizontal="center" vertical="center" wrapText="1"/>
    </xf>
    <xf numFmtId="1" fontId="9" fillId="0" borderId="37" xfId="14" applyNumberFormat="1" applyFont="1" applyBorder="1" applyAlignment="1" applyProtection="1">
      <alignment vertical="top" wrapText="1"/>
    </xf>
    <xf numFmtId="1" fontId="16" fillId="0" borderId="37" xfId="0" applyNumberFormat="1" applyFont="1" applyBorder="1" applyAlignment="1">
      <alignment horizontal="center" vertical="top" wrapText="1"/>
    </xf>
    <xf numFmtId="1" fontId="22" fillId="0" borderId="37" xfId="0" applyNumberFormat="1" applyFont="1" applyBorder="1" applyAlignment="1">
      <alignment horizontal="center" vertical="center" wrapText="1"/>
    </xf>
    <xf numFmtId="1" fontId="8" fillId="0" borderId="28" xfId="0" applyNumberFormat="1" applyFont="1" applyBorder="1" applyAlignment="1">
      <alignment vertical="top" wrapText="1"/>
    </xf>
    <xf numFmtId="0" fontId="8" fillId="0" borderId="28" xfId="0" applyFont="1" applyBorder="1" applyAlignment="1">
      <alignment horizontal="center" vertical="center" wrapText="1"/>
    </xf>
    <xf numFmtId="165" fontId="8" fillId="0" borderId="28" xfId="5" applyNumberFormat="1" applyFont="1" applyBorder="1" applyAlignment="1" applyProtection="1">
      <alignment vertical="center" wrapText="1"/>
    </xf>
    <xf numFmtId="1" fontId="8" fillId="0" borderId="43" xfId="0" applyNumberFormat="1" applyFont="1" applyBorder="1" applyAlignment="1">
      <alignment vertical="top" wrapText="1"/>
    </xf>
    <xf numFmtId="165" fontId="8" fillId="0" borderId="43" xfId="5" applyNumberFormat="1" applyFont="1" applyBorder="1" applyAlignment="1" applyProtection="1">
      <alignment vertical="center" wrapText="1"/>
    </xf>
    <xf numFmtId="1" fontId="8" fillId="0" borderId="37" xfId="0" applyNumberFormat="1" applyFont="1" applyBorder="1" applyAlignment="1">
      <alignment vertical="top" wrapText="1"/>
    </xf>
    <xf numFmtId="0" fontId="8" fillId="0" borderId="15" xfId="0" applyFont="1" applyBorder="1" applyAlignment="1">
      <alignment horizontal="center" vertical="center" wrapText="1"/>
    </xf>
    <xf numFmtId="0" fontId="8" fillId="0" borderId="37" xfId="0" applyFont="1" applyBorder="1" applyAlignment="1">
      <alignment horizontal="center" vertical="center" wrapText="1"/>
    </xf>
    <xf numFmtId="1" fontId="9" fillId="0" borderId="28" xfId="14" applyNumberFormat="1" applyFont="1" applyBorder="1" applyAlignment="1" applyProtection="1">
      <alignment vertical="top" wrapText="1"/>
    </xf>
    <xf numFmtId="1" fontId="48" fillId="39" borderId="28" xfId="0" applyNumberFormat="1" applyFont="1" applyFill="1" applyBorder="1" applyAlignment="1">
      <alignment horizontal="center" vertical="center" wrapText="1"/>
    </xf>
    <xf numFmtId="2" fontId="38" fillId="37" borderId="19" xfId="0" applyNumberFormat="1" applyFont="1" applyFill="1" applyBorder="1" applyAlignment="1">
      <alignment horizontal="center" vertical="center" wrapText="1"/>
    </xf>
    <xf numFmtId="44" fontId="8" fillId="0" borderId="43" xfId="5" applyFont="1" applyBorder="1" applyAlignment="1" applyProtection="1">
      <alignment vertical="center" wrapText="1"/>
    </xf>
    <xf numFmtId="44" fontId="8" fillId="0" borderId="37" xfId="5" applyFont="1" applyBorder="1" applyAlignment="1" applyProtection="1">
      <alignment vertical="center" wrapText="1"/>
    </xf>
    <xf numFmtId="1" fontId="15" fillId="0" borderId="28" xfId="0" applyNumberFormat="1" applyFont="1" applyBorder="1" applyAlignment="1">
      <alignment vertical="top" wrapText="1"/>
    </xf>
    <xf numFmtId="44" fontId="8" fillId="0" borderId="28" xfId="5" applyFont="1" applyBorder="1" applyAlignment="1" applyProtection="1">
      <alignment vertical="center" wrapText="1"/>
    </xf>
    <xf numFmtId="2" fontId="36" fillId="37" borderId="19" xfId="0" applyNumberFormat="1" applyFont="1" applyFill="1" applyBorder="1" applyAlignment="1">
      <alignment horizontal="center" vertical="center" wrapText="1"/>
    </xf>
    <xf numFmtId="0" fontId="15" fillId="0" borderId="43" xfId="0" applyFont="1" applyBorder="1" applyAlignment="1">
      <alignment vertical="top" wrapText="1"/>
    </xf>
    <xf numFmtId="0" fontId="15" fillId="0" borderId="37" xfId="0" applyFont="1" applyBorder="1" applyAlignment="1">
      <alignment vertical="top" wrapText="1"/>
    </xf>
    <xf numFmtId="0" fontId="15" fillId="0" borderId="28" xfId="0" applyFont="1" applyBorder="1" applyAlignment="1">
      <alignment vertical="top" wrapText="1"/>
    </xf>
    <xf numFmtId="2" fontId="39" fillId="37" borderId="19" xfId="0" applyNumberFormat="1" applyFont="1" applyFill="1" applyBorder="1" applyAlignment="1">
      <alignment horizontal="center" vertical="center" wrapText="1"/>
    </xf>
    <xf numFmtId="2" fontId="24" fillId="37" borderId="44" xfId="0" applyNumberFormat="1" applyFont="1" applyFill="1" applyBorder="1" applyAlignment="1">
      <alignment horizontal="center" vertical="center" wrapText="1"/>
    </xf>
    <xf numFmtId="169" fontId="8" fillId="0" borderId="43" xfId="5" applyNumberFormat="1" applyFont="1" applyBorder="1" applyAlignment="1" applyProtection="1">
      <alignment vertical="center" wrapText="1"/>
    </xf>
    <xf numFmtId="169" fontId="8" fillId="0" borderId="37" xfId="5" applyNumberFormat="1" applyFont="1" applyBorder="1" applyAlignment="1" applyProtection="1">
      <alignment vertical="center" wrapText="1"/>
    </xf>
    <xf numFmtId="169" fontId="8" fillId="0" borderId="28" xfId="5" applyNumberFormat="1" applyFont="1" applyBorder="1" applyAlignment="1" applyProtection="1">
      <alignment vertical="center" wrapText="1"/>
    </xf>
    <xf numFmtId="0" fontId="7" fillId="0" borderId="44" xfId="0" applyFont="1" applyBorder="1" applyAlignment="1">
      <alignment horizontal="right"/>
    </xf>
    <xf numFmtId="44" fontId="0" fillId="0" borderId="4" xfId="0" applyNumberFormat="1" applyBorder="1"/>
    <xf numFmtId="0" fontId="11" fillId="0" borderId="0" xfId="0" applyFont="1"/>
    <xf numFmtId="1" fontId="0" fillId="0" borderId="4" xfId="0" applyNumberFormat="1" applyBorder="1"/>
    <xf numFmtId="0" fontId="7" fillId="0" borderId="17" xfId="0" applyFont="1" applyBorder="1"/>
    <xf numFmtId="2" fontId="13" fillId="16" borderId="5" xfId="0" applyNumberFormat="1" applyFont="1" applyFill="1" applyBorder="1" applyAlignment="1">
      <alignment horizontal="center" vertical="center" wrapText="1"/>
    </xf>
    <xf numFmtId="0" fontId="29" fillId="0" borderId="0" xfId="0" applyFont="1"/>
    <xf numFmtId="44" fontId="9" fillId="0" borderId="37" xfId="5" applyFont="1" applyBorder="1" applyProtection="1"/>
    <xf numFmtId="0" fontId="0" fillId="42" borderId="15" xfId="0" applyFill="1" applyBorder="1"/>
    <xf numFmtId="0" fontId="0" fillId="0" borderId="15" xfId="0" applyBorder="1"/>
    <xf numFmtId="0" fontId="0" fillId="47" borderId="37" xfId="0" applyFill="1" applyBorder="1"/>
    <xf numFmtId="44" fontId="7" fillId="0" borderId="17" xfId="5" applyFont="1" applyBorder="1" applyProtection="1"/>
    <xf numFmtId="0" fontId="7" fillId="0" borderId="18" xfId="0" applyFont="1" applyBorder="1"/>
    <xf numFmtId="0" fontId="11" fillId="33" borderId="4" xfId="0" applyFont="1" applyFill="1" applyBorder="1" applyAlignment="1" applyProtection="1">
      <alignment horizontal="center" vertical="center" wrapText="1"/>
      <protection locked="0"/>
    </xf>
    <xf numFmtId="0" fontId="41" fillId="0" borderId="0" xfId="0" applyFont="1" applyAlignment="1" applyProtection="1">
      <alignment vertical="center"/>
      <protection locked="0"/>
    </xf>
    <xf numFmtId="2" fontId="26" fillId="0" borderId="0" xfId="0" applyNumberFormat="1" applyFont="1" applyAlignment="1" applyProtection="1">
      <alignment horizontal="center" vertical="center" wrapText="1"/>
      <protection locked="0"/>
    </xf>
    <xf numFmtId="0" fontId="31" fillId="0" borderId="0" xfId="0" applyFont="1" applyAlignment="1" applyProtection="1">
      <alignment vertical="center"/>
      <protection locked="0"/>
    </xf>
    <xf numFmtId="0" fontId="11" fillId="32" borderId="37" xfId="0" applyFont="1" applyFill="1" applyBorder="1" applyAlignment="1" applyProtection="1">
      <alignment horizontal="center" vertical="center"/>
      <protection locked="0"/>
    </xf>
    <xf numFmtId="0" fontId="11" fillId="27" borderId="37" xfId="0" applyFont="1" applyFill="1" applyBorder="1" applyAlignment="1" applyProtection="1">
      <alignment horizontal="center" vertical="center"/>
      <protection locked="0"/>
    </xf>
    <xf numFmtId="0" fontId="42" fillId="0" borderId="0" xfId="0" applyFont="1" applyProtection="1">
      <protection locked="0"/>
    </xf>
    <xf numFmtId="0" fontId="32" fillId="0" borderId="0" xfId="0" applyFont="1" applyProtection="1">
      <protection locked="0"/>
    </xf>
    <xf numFmtId="0" fontId="11" fillId="32" borderId="28" xfId="0" applyFont="1" applyFill="1" applyBorder="1" applyAlignment="1" applyProtection="1">
      <alignment horizontal="center" vertical="center"/>
      <protection locked="0"/>
    </xf>
    <xf numFmtId="0" fontId="11" fillId="27" borderId="28" xfId="0" applyFont="1" applyFill="1" applyBorder="1" applyAlignment="1" applyProtection="1">
      <alignment horizontal="center" vertical="center"/>
      <protection locked="0"/>
    </xf>
    <xf numFmtId="0" fontId="14" fillId="17" borderId="16" xfId="0" applyFont="1" applyFill="1" applyBorder="1" applyAlignment="1" applyProtection="1">
      <alignment horizontal="center" vertical="center" wrapText="1"/>
      <protection locked="0"/>
    </xf>
    <xf numFmtId="0" fontId="14" fillId="18" borderId="16" xfId="0" applyFont="1" applyFill="1" applyBorder="1" applyAlignment="1" applyProtection="1">
      <alignment horizontal="center" vertical="center" wrapText="1"/>
      <protection locked="0"/>
    </xf>
    <xf numFmtId="0" fontId="14" fillId="20" borderId="16" xfId="0" applyFont="1" applyFill="1" applyBorder="1" applyAlignment="1" applyProtection="1">
      <alignment horizontal="center" vertical="center" wrapText="1"/>
      <protection locked="0"/>
    </xf>
    <xf numFmtId="0" fontId="14" fillId="21" borderId="16" xfId="0" applyFont="1" applyFill="1" applyBorder="1" applyAlignment="1" applyProtection="1">
      <alignment horizontal="center" vertical="center" wrapText="1"/>
      <protection locked="0"/>
    </xf>
    <xf numFmtId="0" fontId="14" fillId="22" borderId="16" xfId="0" applyFont="1" applyFill="1" applyBorder="1" applyAlignment="1" applyProtection="1">
      <alignment horizontal="center" vertical="center" wrapText="1"/>
      <protection locked="0"/>
    </xf>
    <xf numFmtId="0" fontId="11" fillId="23" borderId="16" xfId="0" applyFont="1" applyFill="1" applyBorder="1" applyAlignment="1" applyProtection="1">
      <alignment horizontal="center" vertical="center" wrapText="1"/>
      <protection locked="0"/>
    </xf>
    <xf numFmtId="0" fontId="14" fillId="24" borderId="16" xfId="0" applyFont="1" applyFill="1" applyBorder="1" applyAlignment="1" applyProtection="1">
      <alignment horizontal="center" vertical="center" wrapText="1"/>
      <protection locked="0"/>
    </xf>
    <xf numFmtId="0" fontId="11" fillId="25" borderId="16" xfId="0" applyFont="1" applyFill="1" applyBorder="1" applyAlignment="1" applyProtection="1">
      <alignment horizontal="center" vertical="center" wrapText="1"/>
      <protection locked="0"/>
    </xf>
    <xf numFmtId="0" fontId="14" fillId="26" borderId="16" xfId="0" applyFont="1" applyFill="1" applyBorder="1" applyAlignment="1" applyProtection="1">
      <alignment horizontal="center" vertical="center" wrapText="1"/>
      <protection locked="0"/>
    </xf>
    <xf numFmtId="0" fontId="40" fillId="0" borderId="0" xfId="0" applyFont="1" applyProtection="1">
      <protection locked="0"/>
    </xf>
    <xf numFmtId="2" fontId="5" fillId="41" borderId="14" xfId="0" applyNumberFormat="1" applyFont="1" applyFill="1" applyBorder="1" applyAlignment="1">
      <alignment horizontal="center" vertical="center" wrapText="1"/>
    </xf>
    <xf numFmtId="1" fontId="33" fillId="39" borderId="28" xfId="0" applyNumberFormat="1" applyFont="1" applyFill="1" applyBorder="1" applyAlignment="1">
      <alignment horizontal="center" vertical="center" wrapText="1"/>
    </xf>
    <xf numFmtId="0" fontId="16" fillId="38" borderId="28" xfId="0" applyFont="1" applyFill="1" applyBorder="1" applyAlignment="1">
      <alignment horizontal="center" vertical="center" wrapText="1"/>
    </xf>
    <xf numFmtId="164" fontId="7" fillId="40" borderId="28" xfId="1" applyNumberFormat="1" applyFont="1" applyFill="1" applyBorder="1" applyAlignment="1">
      <alignment horizontal="center" vertical="center" wrapText="1"/>
    </xf>
    <xf numFmtId="2" fontId="24" fillId="37" borderId="46" xfId="0" applyNumberFormat="1" applyFont="1" applyFill="1" applyBorder="1" applyAlignment="1">
      <alignment horizontal="center" vertical="center" wrapText="1"/>
    </xf>
    <xf numFmtId="0" fontId="11" fillId="33" borderId="4" xfId="0" applyFont="1" applyFill="1" applyBorder="1" applyAlignment="1">
      <alignment horizontal="center" vertical="center" wrapText="1"/>
    </xf>
    <xf numFmtId="9" fontId="7" fillId="0" borderId="4" xfId="27" applyFont="1" applyBorder="1" applyAlignment="1" applyProtection="1">
      <alignment horizontal="center"/>
    </xf>
    <xf numFmtId="0" fontId="27" fillId="0" borderId="0" xfId="0" applyFont="1" applyAlignment="1">
      <alignment vertical="center"/>
    </xf>
    <xf numFmtId="0" fontId="34" fillId="0" borderId="37" xfId="0" applyFont="1" applyBorder="1" applyAlignment="1">
      <alignment horizontal="center" vertical="top" wrapText="1"/>
    </xf>
    <xf numFmtId="0" fontId="34" fillId="0" borderId="28" xfId="0" applyFont="1" applyBorder="1" applyAlignment="1">
      <alignment horizontal="center" vertical="top" wrapText="1"/>
    </xf>
    <xf numFmtId="0" fontId="40" fillId="0" borderId="0" xfId="0" applyFont="1"/>
    <xf numFmtId="9" fontId="0" fillId="0" borderId="4" xfId="27" applyFont="1" applyBorder="1" applyProtection="1"/>
    <xf numFmtId="0" fontId="11" fillId="34" borderId="37" xfId="0" applyFont="1" applyFill="1" applyBorder="1" applyAlignment="1" applyProtection="1">
      <alignment horizontal="center" vertical="center"/>
      <protection locked="0"/>
    </xf>
    <xf numFmtId="0" fontId="11" fillId="13" borderId="37" xfId="0" applyFont="1" applyFill="1" applyBorder="1" applyAlignment="1" applyProtection="1">
      <alignment horizontal="center" vertical="center"/>
      <protection locked="0"/>
    </xf>
    <xf numFmtId="0" fontId="11" fillId="34" borderId="28" xfId="0" applyFont="1" applyFill="1" applyBorder="1" applyAlignment="1" applyProtection="1">
      <alignment horizontal="center" vertical="center"/>
      <protection locked="0"/>
    </xf>
    <xf numFmtId="0" fontId="11" fillId="13" borderId="28" xfId="0" applyFont="1" applyFill="1" applyBorder="1" applyAlignment="1" applyProtection="1">
      <alignment horizontal="center" vertical="center"/>
      <protection locked="0"/>
    </xf>
    <xf numFmtId="0" fontId="52" fillId="0" borderId="2" xfId="0" applyFont="1" applyBorder="1" applyAlignment="1">
      <alignment wrapText="1"/>
    </xf>
    <xf numFmtId="2" fontId="21" fillId="41" borderId="8" xfId="0" applyNumberFormat="1" applyFont="1" applyFill="1" applyBorder="1" applyAlignment="1">
      <alignment horizontal="center" vertical="center" wrapText="1"/>
    </xf>
    <xf numFmtId="1" fontId="46" fillId="40" borderId="37" xfId="14" applyNumberFormat="1" applyFont="1" applyFill="1" applyBorder="1" applyAlignment="1" applyProtection="1">
      <alignment vertical="top" wrapText="1"/>
    </xf>
    <xf numFmtId="0" fontId="8" fillId="40" borderId="37" xfId="0" applyFont="1" applyFill="1" applyBorder="1" applyAlignment="1">
      <alignment horizontal="center" vertical="top" wrapText="1"/>
    </xf>
    <xf numFmtId="165" fontId="8" fillId="0" borderId="37" xfId="1" applyNumberFormat="1" applyFont="1" applyBorder="1" applyAlignment="1">
      <alignment vertical="center" wrapText="1"/>
    </xf>
    <xf numFmtId="1" fontId="46" fillId="0" borderId="37" xfId="14" applyNumberFormat="1" applyFont="1" applyBorder="1" applyAlignment="1" applyProtection="1">
      <alignment vertical="top" wrapText="1"/>
    </xf>
    <xf numFmtId="165" fontId="8" fillId="0" borderId="28" xfId="1" applyNumberFormat="1" applyFont="1" applyBorder="1" applyAlignment="1">
      <alignment vertical="center" wrapText="1"/>
    </xf>
    <xf numFmtId="0" fontId="7" fillId="0" borderId="4" xfId="0" applyFont="1" applyBorder="1" applyAlignment="1">
      <alignment horizontal="right"/>
    </xf>
    <xf numFmtId="0" fontId="7" fillId="0" borderId="4" xfId="0" applyFont="1" applyBorder="1" applyAlignment="1">
      <alignment horizontal="center" vertical="center"/>
    </xf>
    <xf numFmtId="1" fontId="9" fillId="0" borderId="37" xfId="5" applyNumberFormat="1" applyFont="1" applyFill="1" applyBorder="1" applyProtection="1"/>
    <xf numFmtId="0" fontId="6" fillId="0" borderId="37" xfId="0" applyFont="1" applyBorder="1"/>
    <xf numFmtId="0" fontId="6" fillId="42" borderId="37" xfId="0" applyFont="1" applyFill="1" applyBorder="1"/>
    <xf numFmtId="1" fontId="9" fillId="0" borderId="39" xfId="5" applyNumberFormat="1" applyFont="1" applyFill="1" applyBorder="1" applyProtection="1"/>
    <xf numFmtId="44" fontId="18" fillId="0" borderId="4" xfId="0" applyNumberFormat="1" applyFont="1" applyBorder="1"/>
    <xf numFmtId="1" fontId="0" fillId="0" borderId="40" xfId="0" applyNumberFormat="1" applyBorder="1"/>
    <xf numFmtId="2" fontId="0" fillId="0" borderId="37" xfId="0" applyNumberFormat="1" applyBorder="1"/>
    <xf numFmtId="0" fontId="51" fillId="0" borderId="2" xfId="0" applyFont="1" applyBorder="1" applyAlignment="1">
      <alignment wrapText="1"/>
    </xf>
    <xf numFmtId="0" fontId="14" fillId="19" borderId="16" xfId="0" applyFont="1" applyFill="1" applyBorder="1" applyAlignment="1" applyProtection="1">
      <alignment horizontal="center" vertical="center" wrapText="1"/>
      <protection locked="0"/>
    </xf>
    <xf numFmtId="0" fontId="14" fillId="17" borderId="20" xfId="0" applyFont="1" applyFill="1" applyBorder="1" applyAlignment="1" applyProtection="1">
      <alignment horizontal="center" vertical="center"/>
      <protection locked="0"/>
    </xf>
    <xf numFmtId="0" fontId="14" fillId="18" borderId="21" xfId="0" applyFont="1" applyFill="1" applyBorder="1" applyAlignment="1" applyProtection="1">
      <alignment horizontal="center" vertical="center"/>
      <protection locked="0"/>
    </xf>
    <xf numFmtId="0" fontId="14" fillId="19" borderId="21" xfId="0" applyFont="1" applyFill="1" applyBorder="1" applyAlignment="1" applyProtection="1">
      <alignment horizontal="center" vertical="center"/>
      <protection locked="0"/>
    </xf>
    <xf numFmtId="0" fontId="14" fillId="20" borderId="21" xfId="0" applyFont="1" applyFill="1" applyBorder="1" applyAlignment="1" applyProtection="1">
      <alignment horizontal="center" vertical="center"/>
      <protection locked="0"/>
    </xf>
    <xf numFmtId="0" fontId="14" fillId="21" borderId="21" xfId="0" applyFont="1" applyFill="1" applyBorder="1" applyAlignment="1" applyProtection="1">
      <alignment horizontal="center" vertical="center"/>
      <protection locked="0"/>
    </xf>
    <xf numFmtId="0" fontId="14" fillId="22" borderId="21" xfId="0" applyFont="1" applyFill="1" applyBorder="1" applyAlignment="1" applyProtection="1">
      <alignment horizontal="center" vertical="center"/>
      <protection locked="0"/>
    </xf>
    <xf numFmtId="0" fontId="11" fillId="23" borderId="21" xfId="0" applyFont="1" applyFill="1" applyBorder="1" applyAlignment="1" applyProtection="1">
      <alignment horizontal="center" vertical="center"/>
      <protection locked="0"/>
    </xf>
    <xf numFmtId="0" fontId="14" fillId="24" borderId="21" xfId="0" applyFont="1" applyFill="1" applyBorder="1" applyAlignment="1" applyProtection="1">
      <alignment horizontal="center" vertical="center"/>
      <protection locked="0"/>
    </xf>
    <xf numFmtId="0" fontId="11" fillId="27" borderId="21" xfId="0" applyFont="1" applyFill="1" applyBorder="1" applyAlignment="1" applyProtection="1">
      <alignment horizontal="center" vertical="center"/>
      <protection locked="0"/>
    </xf>
    <xf numFmtId="0" fontId="14" fillId="26" borderId="22" xfId="0" applyFont="1" applyFill="1" applyBorder="1" applyAlignment="1" applyProtection="1">
      <alignment horizontal="center" vertical="center"/>
      <protection locked="0"/>
    </xf>
    <xf numFmtId="0" fontId="14" fillId="17" borderId="36" xfId="0" applyFont="1" applyFill="1" applyBorder="1" applyAlignment="1" applyProtection="1">
      <alignment horizontal="center" vertical="center"/>
      <protection locked="0"/>
    </xf>
    <xf numFmtId="0" fontId="14" fillId="19" borderId="37" xfId="0" applyFont="1" applyFill="1" applyBorder="1" applyAlignment="1" applyProtection="1">
      <alignment horizontal="center" vertical="center"/>
      <protection locked="0"/>
    </xf>
    <xf numFmtId="0" fontId="14" fillId="26" borderId="38" xfId="0" applyFont="1" applyFill="1" applyBorder="1" applyAlignment="1" applyProtection="1">
      <alignment horizontal="center" vertical="center"/>
      <protection locked="0"/>
    </xf>
    <xf numFmtId="0" fontId="14" fillId="17" borderId="27" xfId="0" applyFont="1" applyFill="1" applyBorder="1" applyAlignment="1" applyProtection="1">
      <alignment horizontal="center" vertical="center"/>
      <protection locked="0"/>
    </xf>
    <xf numFmtId="0" fontId="14" fillId="18" borderId="31" xfId="0" applyFont="1" applyFill="1" applyBorder="1" applyAlignment="1" applyProtection="1">
      <alignment horizontal="center" vertical="center"/>
      <protection locked="0"/>
    </xf>
    <xf numFmtId="0" fontId="14" fillId="19" borderId="31" xfId="0" applyFont="1" applyFill="1" applyBorder="1" applyAlignment="1" applyProtection="1">
      <alignment horizontal="center" vertical="center"/>
      <protection locked="0"/>
    </xf>
    <xf numFmtId="0" fontId="14" fillId="20" borderId="31" xfId="0" applyFont="1" applyFill="1" applyBorder="1" applyAlignment="1" applyProtection="1">
      <alignment horizontal="center" vertical="center"/>
      <protection locked="0"/>
    </xf>
    <xf numFmtId="0" fontId="14" fillId="21" borderId="31" xfId="0" applyFont="1" applyFill="1" applyBorder="1" applyAlignment="1" applyProtection="1">
      <alignment horizontal="center" vertical="center"/>
      <protection locked="0"/>
    </xf>
    <xf numFmtId="0" fontId="14" fillId="22" borderId="31" xfId="0" applyFont="1" applyFill="1" applyBorder="1" applyAlignment="1" applyProtection="1">
      <alignment horizontal="center" vertical="center"/>
      <protection locked="0"/>
    </xf>
    <xf numFmtId="0" fontId="11" fillId="23" borderId="31" xfId="0" applyFont="1" applyFill="1" applyBorder="1" applyAlignment="1" applyProtection="1">
      <alignment horizontal="center" vertical="center"/>
      <protection locked="0"/>
    </xf>
    <xf numFmtId="0" fontId="14" fillId="24" borderId="31" xfId="0" applyFont="1" applyFill="1" applyBorder="1" applyAlignment="1" applyProtection="1">
      <alignment horizontal="center" vertical="center"/>
      <protection locked="0"/>
    </xf>
    <xf numFmtId="0" fontId="11" fillId="27" borderId="31" xfId="0" applyFont="1" applyFill="1" applyBorder="1" applyAlignment="1" applyProtection="1">
      <alignment horizontal="center" vertical="center"/>
      <protection locked="0"/>
    </xf>
    <xf numFmtId="0" fontId="14" fillId="26" borderId="32" xfId="0" applyFont="1" applyFill="1" applyBorder="1" applyAlignment="1" applyProtection="1">
      <alignment horizontal="center" vertical="center"/>
      <protection locked="0"/>
    </xf>
    <xf numFmtId="0" fontId="20" fillId="0" borderId="0" xfId="0" applyFont="1" applyProtection="1">
      <protection locked="0"/>
    </xf>
    <xf numFmtId="2" fontId="13" fillId="0" borderId="12" xfId="0" applyNumberFormat="1" applyFont="1" applyBorder="1" applyAlignment="1">
      <alignment horizontal="center" vertical="center" wrapText="1"/>
    </xf>
    <xf numFmtId="2" fontId="5" fillId="0" borderId="16" xfId="0" applyNumberFormat="1" applyFont="1" applyBorder="1" applyAlignment="1">
      <alignment horizontal="center" vertical="center" wrapText="1"/>
    </xf>
    <xf numFmtId="1" fontId="46" fillId="0" borderId="20" xfId="14" applyNumberFormat="1" applyFont="1" applyFill="1" applyBorder="1" applyAlignment="1" applyProtection="1">
      <alignment horizontal="center" vertical="center" wrapText="1"/>
    </xf>
    <xf numFmtId="0" fontId="15" fillId="0" borderId="26" xfId="0" applyFont="1" applyBorder="1" applyAlignment="1">
      <alignment horizontal="center" vertical="center" wrapText="1"/>
    </xf>
    <xf numFmtId="0" fontId="15" fillId="0" borderId="21" xfId="0" applyFont="1" applyBorder="1" applyAlignment="1">
      <alignment horizontal="center" vertical="center" wrapText="1"/>
    </xf>
    <xf numFmtId="164" fontId="8" fillId="0" borderId="21" xfId="5" applyNumberFormat="1" applyFont="1" applyFill="1" applyBorder="1" applyAlignment="1" applyProtection="1">
      <alignment horizontal="center" vertical="center" wrapText="1"/>
    </xf>
    <xf numFmtId="1" fontId="46" fillId="0" borderId="36" xfId="14" applyNumberFormat="1" applyFont="1" applyFill="1" applyBorder="1" applyAlignment="1" applyProtection="1">
      <alignment horizontal="center" vertical="center" wrapText="1"/>
    </xf>
    <xf numFmtId="0" fontId="15" fillId="0" borderId="37" xfId="0" applyFont="1" applyBorder="1" applyAlignment="1">
      <alignment horizontal="center" vertical="center" wrapText="1"/>
    </xf>
    <xf numFmtId="1" fontId="15" fillId="0" borderId="37" xfId="0" applyNumberFormat="1" applyFont="1" applyBorder="1" applyAlignment="1">
      <alignment horizontal="center" vertical="center" wrapText="1"/>
    </xf>
    <xf numFmtId="1" fontId="46" fillId="0" borderId="27" xfId="14" applyNumberFormat="1" applyFont="1" applyFill="1" applyBorder="1" applyAlignment="1" applyProtection="1">
      <alignment horizontal="center" vertical="center" wrapText="1"/>
    </xf>
    <xf numFmtId="1" fontId="15" fillId="0" borderId="31" xfId="0" applyNumberFormat="1" applyFont="1" applyBorder="1" applyAlignment="1">
      <alignment horizontal="center" vertical="center" wrapText="1"/>
    </xf>
    <xf numFmtId="164" fontId="8" fillId="0" borderId="31" xfId="5" applyNumberFormat="1" applyFont="1" applyFill="1" applyBorder="1" applyAlignment="1" applyProtection="1">
      <alignment horizontal="center" vertical="center" wrapText="1"/>
    </xf>
    <xf numFmtId="166" fontId="7" fillId="0" borderId="44" xfId="0" applyNumberFormat="1" applyFont="1" applyBorder="1" applyAlignment="1">
      <alignment horizontal="right"/>
    </xf>
    <xf numFmtId="2" fontId="5" fillId="3" borderId="16" xfId="0" applyNumberFormat="1" applyFont="1" applyFill="1" applyBorder="1" applyAlignment="1">
      <alignment horizontal="center" vertical="center" wrapText="1"/>
    </xf>
    <xf numFmtId="0" fontId="5" fillId="3" borderId="16" xfId="0" applyFont="1" applyFill="1" applyBorder="1" applyAlignment="1">
      <alignment horizontal="center" vertical="center" wrapText="1"/>
    </xf>
    <xf numFmtId="44" fontId="9" fillId="0" borderId="41" xfId="5" applyFont="1" applyFill="1" applyBorder="1" applyProtection="1"/>
    <xf numFmtId="1" fontId="9" fillId="0" borderId="24" xfId="0" applyNumberFormat="1" applyFont="1" applyBorder="1" applyAlignment="1">
      <alignment horizontal="right" vertical="center"/>
    </xf>
    <xf numFmtId="0" fontId="9" fillId="0" borderId="24" xfId="0" applyFont="1" applyBorder="1" applyAlignment="1">
      <alignment horizontal="right"/>
    </xf>
    <xf numFmtId="44" fontId="9" fillId="0" borderId="40" xfId="5" applyFont="1" applyFill="1" applyBorder="1" applyProtection="1"/>
    <xf numFmtId="1" fontId="9" fillId="0" borderId="29" xfId="0" applyNumberFormat="1" applyFont="1" applyBorder="1" applyAlignment="1">
      <alignment horizontal="right" vertical="center"/>
    </xf>
    <xf numFmtId="0" fontId="9" fillId="0" borderId="29" xfId="0" applyFont="1" applyBorder="1" applyAlignment="1">
      <alignment horizontal="right"/>
    </xf>
    <xf numFmtId="44" fontId="9" fillId="0" borderId="42" xfId="5" applyFont="1" applyFill="1" applyBorder="1" applyProtection="1"/>
    <xf numFmtId="1" fontId="9" fillId="0" borderId="28" xfId="0" applyNumberFormat="1" applyFont="1" applyBorder="1" applyAlignment="1">
      <alignment horizontal="right" vertical="center"/>
    </xf>
    <xf numFmtId="0" fontId="9" fillId="0" borderId="28" xfId="0" applyFont="1" applyBorder="1" applyAlignment="1">
      <alignment horizontal="right"/>
    </xf>
    <xf numFmtId="0" fontId="20" fillId="0" borderId="0" xfId="0" applyFont="1"/>
    <xf numFmtId="0" fontId="7" fillId="0" borderId="16" xfId="0" applyFont="1" applyBorder="1" applyAlignment="1">
      <alignment horizontal="center"/>
    </xf>
    <xf numFmtId="9" fontId="7" fillId="0" borderId="0" xfId="27" applyFont="1" applyBorder="1" applyAlignment="1" applyProtection="1">
      <alignment horizontal="center"/>
    </xf>
    <xf numFmtId="0" fontId="0" fillId="52" borderId="37" xfId="0" applyFill="1" applyBorder="1" applyProtection="1">
      <protection locked="0"/>
    </xf>
    <xf numFmtId="0" fontId="0" fillId="53" borderId="37" xfId="0" applyFill="1" applyBorder="1" applyProtection="1">
      <protection locked="0"/>
    </xf>
    <xf numFmtId="0" fontId="25" fillId="54" borderId="37" xfId="0" applyFont="1" applyFill="1" applyBorder="1" applyProtection="1">
      <protection locked="0"/>
    </xf>
    <xf numFmtId="0" fontId="0" fillId="51" borderId="37" xfId="0" applyFill="1" applyBorder="1" applyProtection="1">
      <protection locked="0"/>
    </xf>
    <xf numFmtId="0" fontId="0" fillId="55" borderId="37" xfId="0" applyFill="1" applyBorder="1" applyProtection="1">
      <protection locked="0"/>
    </xf>
    <xf numFmtId="0" fontId="0" fillId="46" borderId="37" xfId="0" applyFill="1" applyBorder="1" applyProtection="1">
      <protection locked="0"/>
    </xf>
    <xf numFmtId="0" fontId="0" fillId="15" borderId="37" xfId="0" applyFill="1" applyBorder="1" applyProtection="1">
      <protection locked="0"/>
    </xf>
    <xf numFmtId="0" fontId="25" fillId="56" borderId="37" xfId="0" applyFont="1" applyFill="1" applyBorder="1" applyProtection="1">
      <protection locked="0"/>
    </xf>
    <xf numFmtId="0" fontId="0" fillId="63" borderId="37" xfId="0" applyFill="1" applyBorder="1" applyProtection="1">
      <protection locked="0"/>
    </xf>
    <xf numFmtId="0" fontId="0" fillId="57" borderId="37" xfId="0" applyFill="1" applyBorder="1" applyProtection="1">
      <protection locked="0"/>
    </xf>
    <xf numFmtId="0" fontId="0" fillId="58" borderId="37" xfId="0" applyFill="1" applyBorder="1" applyProtection="1">
      <protection locked="0"/>
    </xf>
    <xf numFmtId="0" fontId="0" fillId="59" borderId="37" xfId="0" applyFill="1" applyBorder="1" applyProtection="1">
      <protection locked="0"/>
    </xf>
    <xf numFmtId="0" fontId="0" fillId="52" borderId="28" xfId="0" applyFill="1" applyBorder="1" applyProtection="1">
      <protection locked="0"/>
    </xf>
    <xf numFmtId="0" fontId="0" fillId="53" borderId="28" xfId="0" applyFill="1" applyBorder="1" applyProtection="1">
      <protection locked="0"/>
    </xf>
    <xf numFmtId="0" fontId="25" fillId="54" borderId="28" xfId="0" applyFont="1" applyFill="1" applyBorder="1" applyProtection="1">
      <protection locked="0"/>
    </xf>
    <xf numFmtId="0" fontId="0" fillId="51" borderId="28" xfId="0" applyFill="1" applyBorder="1" applyProtection="1">
      <protection locked="0"/>
    </xf>
    <xf numFmtId="0" fontId="0" fillId="55" borderId="28" xfId="0" applyFill="1" applyBorder="1" applyProtection="1">
      <protection locked="0"/>
    </xf>
    <xf numFmtId="0" fontId="0" fillId="46" borderId="28" xfId="0" applyFill="1" applyBorder="1" applyProtection="1">
      <protection locked="0"/>
    </xf>
    <xf numFmtId="0" fontId="0" fillId="15" borderId="28" xfId="0" applyFill="1" applyBorder="1" applyProtection="1">
      <protection locked="0"/>
    </xf>
    <xf numFmtId="0" fontId="25" fillId="56" borderId="28" xfId="0" applyFont="1" applyFill="1" applyBorder="1" applyProtection="1">
      <protection locked="0"/>
    </xf>
    <xf numFmtId="0" fontId="0" fillId="63" borderId="28" xfId="0" applyFill="1" applyBorder="1" applyProtection="1">
      <protection locked="0"/>
    </xf>
    <xf numFmtId="0" fontId="0" fillId="57" borderId="28" xfId="0" applyFill="1" applyBorder="1" applyProtection="1">
      <protection locked="0"/>
    </xf>
    <xf numFmtId="0" fontId="0" fillId="58" borderId="28" xfId="0" applyFill="1" applyBorder="1" applyProtection="1">
      <protection locked="0"/>
    </xf>
    <xf numFmtId="0" fontId="0" fillId="59" borderId="28" xfId="0" applyFill="1" applyBorder="1" applyProtection="1">
      <protection locked="0"/>
    </xf>
    <xf numFmtId="168" fontId="8" fillId="0" borderId="37" xfId="5" applyNumberFormat="1" applyFont="1" applyBorder="1" applyAlignment="1" applyProtection="1">
      <alignment vertical="center" wrapText="1"/>
    </xf>
    <xf numFmtId="168" fontId="8" fillId="0" borderId="28" xfId="5" applyNumberFormat="1" applyFont="1" applyBorder="1" applyAlignment="1" applyProtection="1">
      <alignment vertical="center" wrapText="1"/>
    </xf>
    <xf numFmtId="1" fontId="43" fillId="0" borderId="0" xfId="14" applyNumberFormat="1" applyFont="1" applyBorder="1" applyAlignment="1" applyProtection="1">
      <alignment vertical="top" wrapText="1"/>
    </xf>
    <xf numFmtId="0" fontId="16" fillId="0" borderId="0" xfId="0" applyFont="1" applyAlignment="1">
      <alignment horizontal="center" vertical="center" wrapText="1"/>
    </xf>
    <xf numFmtId="168" fontId="8" fillId="0" borderId="44" xfId="5" applyNumberFormat="1" applyFont="1" applyBorder="1" applyAlignment="1" applyProtection="1">
      <alignment vertical="center" wrapText="1"/>
    </xf>
    <xf numFmtId="168" fontId="0" fillId="0" borderId="37" xfId="0" applyNumberFormat="1" applyBorder="1"/>
    <xf numFmtId="0" fontId="6" fillId="48" borderId="37" xfId="0" applyFont="1" applyFill="1" applyBorder="1"/>
    <xf numFmtId="168" fontId="7" fillId="0" borderId="4" xfId="0" applyNumberFormat="1" applyFont="1" applyBorder="1"/>
    <xf numFmtId="2" fontId="7" fillId="0" borderId="4" xfId="4" applyNumberFormat="1" applyFont="1" applyBorder="1" applyProtection="1"/>
    <xf numFmtId="2" fontId="7" fillId="0" borderId="4" xfId="0" applyNumberFormat="1" applyFont="1" applyBorder="1"/>
    <xf numFmtId="9" fontId="7" fillId="0" borderId="4" xfId="27" applyFont="1" applyBorder="1" applyAlignment="1" applyProtection="1"/>
    <xf numFmtId="2" fontId="13" fillId="16" borderId="48" xfId="0" applyNumberFormat="1" applyFont="1" applyFill="1" applyBorder="1" applyAlignment="1">
      <alignment horizontal="center" vertical="center" wrapText="1"/>
    </xf>
    <xf numFmtId="2" fontId="55" fillId="0" borderId="8" xfId="0" applyNumberFormat="1" applyFont="1" applyBorder="1" applyAlignment="1">
      <alignment horizontal="center" vertical="center" wrapText="1"/>
    </xf>
    <xf numFmtId="165" fontId="7" fillId="0" borderId="17" xfId="0" applyNumberFormat="1" applyFont="1" applyBorder="1"/>
    <xf numFmtId="0" fontId="50" fillId="0" borderId="0" xfId="0" applyFont="1" applyAlignment="1">
      <alignment vertical="center" wrapText="1"/>
    </xf>
    <xf numFmtId="0" fontId="0" fillId="0" borderId="37" xfId="0" applyBorder="1" applyAlignment="1">
      <alignment horizontal="center"/>
    </xf>
    <xf numFmtId="2" fontId="13" fillId="16" borderId="49" xfId="0" applyNumberFormat="1" applyFont="1" applyFill="1" applyBorder="1" applyAlignment="1">
      <alignment horizontal="center" vertical="center" wrapText="1"/>
    </xf>
    <xf numFmtId="2" fontId="13" fillId="16" borderId="50" xfId="0" applyNumberFormat="1" applyFont="1" applyFill="1" applyBorder="1" applyAlignment="1">
      <alignment horizontal="center" vertical="center" wrapText="1"/>
    </xf>
    <xf numFmtId="1" fontId="9" fillId="0" borderId="37" xfId="14" applyNumberFormat="1" applyFont="1" applyBorder="1" applyAlignment="1" applyProtection="1">
      <alignment horizontal="center" vertical="top" wrapText="1"/>
    </xf>
    <xf numFmtId="0" fontId="0" fillId="0" borderId="28" xfId="0" applyBorder="1" applyAlignment="1">
      <alignment horizontal="center"/>
    </xf>
    <xf numFmtId="2" fontId="5" fillId="3" borderId="14" xfId="0" applyNumberFormat="1" applyFont="1" applyFill="1" applyBorder="1" applyAlignment="1">
      <alignment horizontal="center" vertical="center" wrapText="1"/>
    </xf>
    <xf numFmtId="0" fontId="7" fillId="65" borderId="37" xfId="0" applyFont="1" applyFill="1" applyBorder="1" applyAlignment="1">
      <alignment horizontal="center"/>
    </xf>
    <xf numFmtId="0" fontId="7" fillId="65" borderId="13" xfId="0" applyFont="1" applyFill="1" applyBorder="1" applyAlignment="1">
      <alignment horizontal="left"/>
    </xf>
    <xf numFmtId="9" fontId="0" fillId="65" borderId="37" xfId="27" applyFont="1" applyFill="1" applyBorder="1" applyProtection="1">
      <protection locked="0"/>
    </xf>
    <xf numFmtId="0" fontId="7" fillId="65" borderId="37" xfId="0" applyFont="1" applyFill="1" applyBorder="1" applyAlignment="1">
      <alignment horizontal="left"/>
    </xf>
    <xf numFmtId="0" fontId="7" fillId="65" borderId="1" xfId="0" applyFont="1" applyFill="1" applyBorder="1" applyAlignment="1">
      <alignment horizontal="left"/>
    </xf>
    <xf numFmtId="0" fontId="0" fillId="65" borderId="37" xfId="0" applyFill="1" applyBorder="1" applyAlignment="1">
      <alignment horizontal="left"/>
    </xf>
    <xf numFmtId="2" fontId="58" fillId="37" borderId="19" xfId="0" applyNumberFormat="1" applyFont="1" applyFill="1" applyBorder="1" applyAlignment="1">
      <alignment horizontal="center" vertical="center" wrapText="1"/>
    </xf>
    <xf numFmtId="1" fontId="18" fillId="0" borderId="35" xfId="0" applyNumberFormat="1" applyFont="1" applyBorder="1"/>
    <xf numFmtId="0" fontId="20" fillId="36" borderId="44" xfId="0" applyFont="1" applyFill="1" applyBorder="1" applyAlignment="1">
      <alignment horizontal="center"/>
    </xf>
    <xf numFmtId="0" fontId="20" fillId="36" borderId="17" xfId="0" applyFont="1" applyFill="1" applyBorder="1" applyAlignment="1">
      <alignment horizontal="center"/>
    </xf>
    <xf numFmtId="0" fontId="20" fillId="36" borderId="18" xfId="0" applyFont="1" applyFill="1" applyBorder="1" applyAlignment="1">
      <alignment horizontal="center"/>
    </xf>
    <xf numFmtId="0" fontId="0" fillId="0" borderId="0" xfId="0" applyAlignment="1">
      <alignment horizontal="center"/>
    </xf>
    <xf numFmtId="0" fontId="11" fillId="36" borderId="5" xfId="0" applyFont="1" applyFill="1" applyBorder="1" applyAlignment="1">
      <alignment horizontal="center"/>
    </xf>
    <xf numFmtId="0" fontId="11" fillId="36" borderId="48" xfId="0" applyFont="1" applyFill="1" applyBorder="1" applyAlignment="1">
      <alignment horizontal="center"/>
    </xf>
    <xf numFmtId="0" fontId="11" fillId="36" borderId="23" xfId="0" applyFont="1" applyFill="1" applyBorder="1" applyAlignment="1">
      <alignment horizontal="center"/>
    </xf>
    <xf numFmtId="0" fontId="11" fillId="36" borderId="44" xfId="0" applyFont="1" applyFill="1" applyBorder="1" applyAlignment="1">
      <alignment horizontal="center"/>
    </xf>
    <xf numFmtId="0" fontId="11" fillId="36" borderId="18" xfId="0" applyFont="1" applyFill="1" applyBorder="1" applyAlignment="1">
      <alignment horizontal="center"/>
    </xf>
    <xf numFmtId="0" fontId="49" fillId="0" borderId="45" xfId="0" applyFont="1" applyBorder="1" applyAlignment="1">
      <alignment horizontal="center" vertical="center" wrapText="1"/>
    </xf>
    <xf numFmtId="0" fontId="49" fillId="0" borderId="30"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7" xfId="0" applyFont="1" applyBorder="1" applyAlignment="1">
      <alignment horizontal="center" vertical="center" wrapText="1"/>
    </xf>
    <xf numFmtId="0" fontId="49" fillId="0" borderId="0" xfId="0" applyFont="1" applyAlignment="1">
      <alignment horizontal="center" vertical="center" wrapText="1"/>
    </xf>
    <xf numFmtId="0" fontId="49" fillId="0" borderId="11" xfId="0" applyFont="1" applyBorder="1" applyAlignment="1">
      <alignment horizontal="center" vertical="center" wrapText="1"/>
    </xf>
    <xf numFmtId="0" fontId="49" fillId="0" borderId="33" xfId="0" applyFont="1" applyBorder="1" applyAlignment="1">
      <alignment horizontal="center" vertical="center" wrapText="1"/>
    </xf>
    <xf numFmtId="0" fontId="49" fillId="0" borderId="2" xfId="0" applyFont="1" applyBorder="1" applyAlignment="1">
      <alignment horizontal="center" vertical="center" wrapText="1"/>
    </xf>
    <xf numFmtId="0" fontId="49" fillId="0" borderId="3" xfId="0" applyFont="1" applyBorder="1" applyAlignment="1">
      <alignment horizontal="center" vertical="center" wrapText="1"/>
    </xf>
    <xf numFmtId="0" fontId="50" fillId="0" borderId="45"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0" xfId="0" applyFont="1" applyAlignment="1">
      <alignment horizontal="center" vertical="center" wrapText="1"/>
    </xf>
    <xf numFmtId="0" fontId="50" fillId="0" borderId="11"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3" xfId="0" applyFont="1" applyBorder="1" applyAlignment="1">
      <alignment horizontal="center" vertical="center" wrapText="1"/>
    </xf>
    <xf numFmtId="0" fontId="11" fillId="36" borderId="17" xfId="0" applyFont="1" applyFill="1" applyBorder="1" applyAlignment="1">
      <alignment horizontal="center"/>
    </xf>
    <xf numFmtId="0" fontId="54" fillId="0" borderId="2" xfId="0" applyFont="1" applyBorder="1" applyAlignment="1" applyProtection="1">
      <alignment horizontal="center" wrapText="1"/>
      <protection locked="0"/>
    </xf>
    <xf numFmtId="0" fontId="20" fillId="44" borderId="44" xfId="0" applyFont="1" applyFill="1" applyBorder="1" applyAlignment="1">
      <alignment horizontal="center"/>
    </xf>
    <xf numFmtId="0" fontId="20" fillId="44" borderId="17" xfId="0" applyFont="1" applyFill="1" applyBorder="1" applyAlignment="1">
      <alignment horizontal="center"/>
    </xf>
    <xf numFmtId="0" fontId="20" fillId="44" borderId="7" xfId="0" applyFont="1" applyFill="1" applyBorder="1" applyAlignment="1">
      <alignment horizontal="center"/>
    </xf>
    <xf numFmtId="0" fontId="20" fillId="44" borderId="0" xfId="0" applyFont="1" applyFill="1" applyAlignment="1">
      <alignment horizontal="center"/>
    </xf>
    <xf numFmtId="0" fontId="11" fillId="44" borderId="44" xfId="0" applyFont="1" applyFill="1" applyBorder="1" applyAlignment="1">
      <alignment horizontal="center"/>
    </xf>
    <xf numFmtId="0" fontId="11" fillId="44" borderId="17" xfId="0" applyFont="1" applyFill="1" applyBorder="1" applyAlignment="1">
      <alignment horizontal="center"/>
    </xf>
    <xf numFmtId="0" fontId="11" fillId="50" borderId="44" xfId="0" applyFont="1" applyFill="1" applyBorder="1" applyAlignment="1">
      <alignment horizontal="center"/>
    </xf>
    <xf numFmtId="0" fontId="11" fillId="50" borderId="17" xfId="0" applyFont="1" applyFill="1" applyBorder="1" applyAlignment="1">
      <alignment horizontal="center"/>
    </xf>
    <xf numFmtId="0" fontId="20" fillId="50" borderId="44" xfId="0" applyFont="1" applyFill="1" applyBorder="1" applyAlignment="1">
      <alignment horizontal="center"/>
    </xf>
    <xf numFmtId="0" fontId="20" fillId="50" borderId="17" xfId="0" applyFont="1" applyFill="1" applyBorder="1" applyAlignment="1">
      <alignment horizontal="center"/>
    </xf>
    <xf numFmtId="0" fontId="20" fillId="50" borderId="18" xfId="0" applyFont="1" applyFill="1" applyBorder="1" applyAlignment="1">
      <alignment horizontal="center"/>
    </xf>
    <xf numFmtId="0" fontId="53" fillId="0" borderId="2" xfId="0" applyFont="1" applyBorder="1" applyAlignment="1" applyProtection="1">
      <alignment horizontal="center" wrapText="1"/>
      <protection locked="0"/>
    </xf>
    <xf numFmtId="0" fontId="44" fillId="55" borderId="44" xfId="0" applyFont="1" applyFill="1" applyBorder="1" applyAlignment="1">
      <alignment horizontal="center"/>
    </xf>
    <xf numFmtId="0" fontId="44" fillId="55" borderId="17" xfId="0" applyFont="1" applyFill="1" applyBorder="1" applyAlignment="1">
      <alignment horizontal="center"/>
    </xf>
    <xf numFmtId="0" fontId="44" fillId="55" borderId="18" xfId="0" applyFont="1" applyFill="1" applyBorder="1" applyAlignment="1">
      <alignment horizontal="center"/>
    </xf>
    <xf numFmtId="0" fontId="7" fillId="55" borderId="44" xfId="0" applyFont="1" applyFill="1" applyBorder="1" applyAlignment="1">
      <alignment horizontal="center"/>
    </xf>
    <xf numFmtId="0" fontId="7" fillId="55" borderId="18" xfId="0" applyFont="1" applyFill="1" applyBorder="1" applyAlignment="1">
      <alignment horizontal="center"/>
    </xf>
    <xf numFmtId="0" fontId="56" fillId="0" borderId="2" xfId="0" applyFont="1" applyBorder="1" applyAlignment="1" applyProtection="1">
      <alignment horizontal="center" wrapText="1"/>
      <protection locked="0"/>
    </xf>
    <xf numFmtId="0" fontId="52" fillId="0" borderId="2" xfId="0" applyFont="1" applyBorder="1" applyAlignment="1" applyProtection="1">
      <alignment horizontal="center" wrapText="1"/>
      <protection locked="0"/>
    </xf>
    <xf numFmtId="0" fontId="20" fillId="45" borderId="44" xfId="0" applyFont="1" applyFill="1" applyBorder="1" applyAlignment="1">
      <alignment horizontal="center"/>
    </xf>
    <xf numFmtId="0" fontId="20" fillId="45" borderId="17" xfId="0" applyFont="1" applyFill="1" applyBorder="1" applyAlignment="1">
      <alignment horizontal="center"/>
    </xf>
    <xf numFmtId="0" fontId="20" fillId="45" borderId="18" xfId="0" applyFont="1" applyFill="1" applyBorder="1" applyAlignment="1">
      <alignment horizontal="center"/>
    </xf>
    <xf numFmtId="0" fontId="11" fillId="45" borderId="44" xfId="0" applyFont="1" applyFill="1" applyBorder="1" applyAlignment="1">
      <alignment horizontal="center"/>
    </xf>
    <xf numFmtId="0" fontId="11" fillId="45" borderId="18" xfId="0" applyFont="1" applyFill="1" applyBorder="1" applyAlignment="1">
      <alignment horizontal="center"/>
    </xf>
    <xf numFmtId="0" fontId="11" fillId="49" borderId="44" xfId="0" applyFont="1" applyFill="1" applyBorder="1" applyAlignment="1">
      <alignment horizontal="center"/>
    </xf>
    <xf numFmtId="0" fontId="11" fillId="49" borderId="17" xfId="0" applyFont="1" applyFill="1" applyBorder="1" applyAlignment="1">
      <alignment horizontal="center"/>
    </xf>
    <xf numFmtId="0" fontId="20" fillId="49" borderId="44" xfId="0" applyFont="1" applyFill="1" applyBorder="1" applyAlignment="1">
      <alignment horizontal="center"/>
    </xf>
    <xf numFmtId="0" fontId="20" fillId="49" borderId="17" xfId="0" applyFont="1" applyFill="1" applyBorder="1" applyAlignment="1">
      <alignment horizontal="center"/>
    </xf>
    <xf numFmtId="0" fontId="57" fillId="0" borderId="2" xfId="0" applyFont="1" applyBorder="1" applyAlignment="1" applyProtection="1">
      <alignment horizontal="center"/>
      <protection locked="0"/>
    </xf>
    <xf numFmtId="0" fontId="0" fillId="0" borderId="2" xfId="0" applyBorder="1" applyAlignment="1" applyProtection="1">
      <alignment horizontal="center"/>
      <protection locked="0"/>
    </xf>
    <xf numFmtId="0" fontId="20" fillId="62" borderId="44" xfId="0" applyFont="1" applyFill="1" applyBorder="1" applyAlignment="1">
      <alignment horizontal="center"/>
    </xf>
    <xf numFmtId="0" fontId="20" fillId="62" borderId="17" xfId="0" applyFont="1" applyFill="1" applyBorder="1" applyAlignment="1">
      <alignment horizontal="center"/>
    </xf>
    <xf numFmtId="0" fontId="20" fillId="62" borderId="18" xfId="0" applyFont="1" applyFill="1" applyBorder="1" applyAlignment="1">
      <alignment horizontal="center"/>
    </xf>
    <xf numFmtId="0" fontId="11" fillId="62" borderId="44" xfId="0" applyFont="1" applyFill="1" applyBorder="1" applyAlignment="1">
      <alignment horizontal="center"/>
    </xf>
    <xf numFmtId="0" fontId="11" fillId="62" borderId="17" xfId="0" applyFont="1" applyFill="1" applyBorder="1" applyAlignment="1">
      <alignment horizontal="center"/>
    </xf>
    <xf numFmtId="0" fontId="59" fillId="0" borderId="2" xfId="0" applyFont="1" applyBorder="1" applyAlignment="1" applyProtection="1">
      <alignment horizontal="center" vertical="center" wrapText="1"/>
      <protection locked="0"/>
    </xf>
    <xf numFmtId="0" fontId="51" fillId="0" borderId="2" xfId="0" applyFont="1" applyBorder="1" applyAlignment="1" applyProtection="1">
      <alignment horizontal="center" vertical="center" wrapText="1"/>
      <protection locked="0"/>
    </xf>
  </cellXfs>
  <cellStyles count="28">
    <cellStyle name="Lien hypertexte" xfId="14" builtinId="8"/>
    <cellStyle name="Milliers" xfId="4" builtinId="3"/>
    <cellStyle name="Milliers 2" xfId="20" xr:uid="{1FBB7F75-9362-4E1E-ADCC-F9B6E0CD8FAD}"/>
    <cellStyle name="Monétaire" xfId="5" builtinId="4"/>
    <cellStyle name="Monétaire 2" xfId="12" xr:uid="{B2FF3048-CB89-41F4-B2C6-4F5741D6CEE7}"/>
    <cellStyle name="Monétaire 2 2" xfId="26" xr:uid="{AF7E3CE0-71BC-4E6F-970F-EFBD5136249B}"/>
    <cellStyle name="Monétaire 2 3" xfId="19" xr:uid="{42C08CA9-49A4-43F6-9412-230C9245E681}"/>
    <cellStyle name="Monétaire 3" xfId="21" xr:uid="{3C2F84BD-DE8E-493A-A77C-E86D0854FEDB}"/>
    <cellStyle name="Normal" xfId="0" builtinId="0"/>
    <cellStyle name="Normal 2" xfId="1" xr:uid="{00000000-0005-0000-0000-000003000000}"/>
    <cellStyle name="Normal 2 2" xfId="3" xr:uid="{00000000-0005-0000-0000-000004000000}"/>
    <cellStyle name="Normal 2 2 2" xfId="11" xr:uid="{66ACF007-422E-47E8-BCE6-3ACD716175D7}"/>
    <cellStyle name="Normal 2 2 3" xfId="8" xr:uid="{6E889FFF-CFB5-4302-92E1-F9BBD701FB20}"/>
    <cellStyle name="Normal 2 2 3 2" xfId="24" xr:uid="{F71254C2-CDE8-4216-A3BB-7AF611639F71}"/>
    <cellStyle name="Normal 2 2 4" xfId="17" xr:uid="{A46A79A1-2041-4114-8904-406DCBD91E7F}"/>
    <cellStyle name="Normal 2 3" xfId="9" xr:uid="{809742B2-3F39-42DB-AA34-0F37D5D6A7EE}"/>
    <cellStyle name="Normal 3" xfId="2" xr:uid="{00000000-0005-0000-0000-000005000000}"/>
    <cellStyle name="Normal 3 2" xfId="10" xr:uid="{34660F58-8F6D-467C-B092-4A5F3B5ADA61}"/>
    <cellStyle name="Normal 3 2 2" xfId="25" xr:uid="{3EC4A17C-9A39-4933-905F-60063DACB04C}"/>
    <cellStyle name="Normal 3 3" xfId="18" xr:uid="{8EC9A72C-2C51-44F9-A4B9-95D91E89F748}"/>
    <cellStyle name="Normal 4" xfId="6" xr:uid="{89321061-6331-4555-9B33-3B9D774B7BCE}"/>
    <cellStyle name="Normal 4 2" xfId="22" xr:uid="{9391EAD3-9970-4DEE-92B5-02055F4E63BF}"/>
    <cellStyle name="Normal 5" xfId="15" xr:uid="{6A343A6F-F611-46E6-9764-9681CC3935D9}"/>
    <cellStyle name="Pourcentage" xfId="27" builtinId="5"/>
    <cellStyle name="Pourcentage 2" xfId="7" xr:uid="{BF9B6183-A432-47E3-A99F-E2A82BF14525}"/>
    <cellStyle name="Pourcentage 2 2" xfId="13" xr:uid="{3408E7BD-05BF-436E-92C8-1E45DA9F11FA}"/>
    <cellStyle name="Pourcentage 2 3" xfId="23" xr:uid="{3151DC34-B9B0-4686-8BCE-148CC7B481DE}"/>
    <cellStyle name="Pourcentage 3" xfId="16" xr:uid="{DA550224-CC6C-4B7F-8176-070854A2321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D7D7"/>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DBB6"/>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1171FF"/>
      <color rgb="FFFFFF00"/>
      <color rgb="FFFF00FF"/>
      <color rgb="FF00FF00"/>
      <color rgb="FFFF9900"/>
      <color rgb="FFFF66FF"/>
      <color rgb="FFCC00CC"/>
      <color rgb="FF66FFFF"/>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volxholds.com/categorie-produit/prises/speed-holds/ifsc-official/" TargetMode="External"/><Relationship Id="rId7" Type="http://schemas.openxmlformats.org/officeDocument/2006/relationships/image" Target="../media/image5.png"/><Relationship Id="rId2" Type="http://schemas.openxmlformats.org/officeDocument/2006/relationships/image" Target="../media/image1.png"/><Relationship Id="rId1" Type="http://schemas.openxmlformats.org/officeDocument/2006/relationships/hyperlink" Target="https://volxholds.com/" TargetMode="External"/><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0</xdr:col>
      <xdr:colOff>282506</xdr:colOff>
      <xdr:row>1</xdr:row>
      <xdr:rowOff>205740</xdr:rowOff>
    </xdr:from>
    <xdr:to>
      <xdr:col>1</xdr:col>
      <xdr:colOff>73062</xdr:colOff>
      <xdr:row>1</xdr:row>
      <xdr:rowOff>1824990</xdr:rowOff>
    </xdr:to>
    <xdr:pic>
      <xdr:nvPicPr>
        <xdr:cNvPr id="3" name="Image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2506" y="377190"/>
          <a:ext cx="1679644" cy="1611630"/>
        </a:xfrm>
        <a:prstGeom prst="rect">
          <a:avLst/>
        </a:prstGeom>
      </xdr:spPr>
    </xdr:pic>
    <xdr:clientData/>
  </xdr:twoCellAnchor>
  <xdr:twoCellAnchor>
    <xdr:from>
      <xdr:col>0</xdr:col>
      <xdr:colOff>2031401</xdr:colOff>
      <xdr:row>1</xdr:row>
      <xdr:rowOff>215826</xdr:rowOff>
    </xdr:from>
    <xdr:to>
      <xdr:col>3</xdr:col>
      <xdr:colOff>376518</xdr:colOff>
      <xdr:row>1</xdr:row>
      <xdr:rowOff>2280846</xdr:rowOff>
    </xdr:to>
    <xdr:sp macro="" textlink="">
      <xdr:nvSpPr>
        <xdr:cNvPr id="4" name="ZoneTexte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2031401" y="377191"/>
          <a:ext cx="2567493" cy="206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2000" b="1">
              <a:latin typeface="Times New Roman" panose="02020603050405020304" pitchFamily="18" charset="0"/>
              <a:cs typeface="Times New Roman" panose="02020603050405020304" pitchFamily="18" charset="0"/>
            </a:rPr>
            <a:t>VOLX CLIMBING </a:t>
          </a:r>
        </a:p>
        <a:p>
          <a:pPr algn="ctr"/>
          <a:endParaRPr lang="fr-FR" sz="1100" b="0" i="0">
            <a:solidFill>
              <a:schemeClr val="dk1"/>
            </a:solidFill>
            <a:effectLst/>
            <a:latin typeface="+mn-lt"/>
            <a:ea typeface="+mn-ea"/>
            <a:cs typeface="+mn-cs"/>
          </a:endParaRPr>
        </a:p>
        <a:p>
          <a:pPr algn="ctr"/>
          <a:r>
            <a:rPr lang="fr-FR" sz="1800" b="0" i="0">
              <a:solidFill>
                <a:schemeClr val="dk1"/>
              </a:solidFill>
              <a:effectLst/>
              <a:latin typeface="+mn-lt"/>
              <a:ea typeface="+mn-ea"/>
              <a:cs typeface="+mn-cs"/>
            </a:rPr>
            <a:t>557 Les Saillants</a:t>
          </a:r>
        </a:p>
        <a:p>
          <a:pPr algn="ctr"/>
          <a:r>
            <a:rPr lang="fr-FR" sz="1800" b="0" i="0">
              <a:solidFill>
                <a:schemeClr val="dk1"/>
              </a:solidFill>
              <a:effectLst/>
              <a:latin typeface="+mn-lt"/>
              <a:ea typeface="+mn-ea"/>
              <a:cs typeface="+mn-cs"/>
            </a:rPr>
            <a:t>69380 Chessy</a:t>
          </a:r>
        </a:p>
        <a:p>
          <a:pPr algn="ctr"/>
          <a:endParaRPr lang="fr-FR" sz="1100"/>
        </a:p>
        <a:p>
          <a:pPr algn="ctr"/>
          <a:r>
            <a:rPr lang="fr-FR" sz="1100" b="1"/>
            <a:t>Site internet</a:t>
          </a:r>
          <a:r>
            <a:rPr lang="fr-FR" sz="1100" b="1" baseline="0"/>
            <a:t> : </a:t>
          </a:r>
          <a:r>
            <a:rPr lang="fr-FR">
              <a:hlinkClick xmlns:r="http://schemas.openxmlformats.org/officeDocument/2006/relationships" r:id=""/>
            </a:rPr>
            <a:t>Volxholds - 1er Concepteur &amp; Fabricant Français de Prises d'Escalade</a:t>
          </a:r>
          <a:endParaRPr lang="fr-FR" sz="1100"/>
        </a:p>
        <a:p>
          <a:pPr algn="ctr"/>
          <a:endParaRPr lang="fr-FR" sz="1100"/>
        </a:p>
        <a:p>
          <a:endParaRPr lang="fr-FR" sz="1100"/>
        </a:p>
      </xdr:txBody>
    </xdr:sp>
    <xdr:clientData/>
  </xdr:twoCellAnchor>
  <xdr:twoCellAnchor editAs="oneCell">
    <xdr:from>
      <xdr:col>5</xdr:col>
      <xdr:colOff>1420345</xdr:colOff>
      <xdr:row>1</xdr:row>
      <xdr:rowOff>210784</xdr:rowOff>
    </xdr:from>
    <xdr:to>
      <xdr:col>8</xdr:col>
      <xdr:colOff>795505</xdr:colOff>
      <xdr:row>1</xdr:row>
      <xdr:rowOff>2052920</xdr:rowOff>
    </xdr:to>
    <xdr:pic>
      <xdr:nvPicPr>
        <xdr:cNvPr id="7" name="Image 6">
          <a:hlinkClick xmlns:r="http://schemas.openxmlformats.org/officeDocument/2006/relationships" r:id="rId3"/>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2980" t="10158" r="3994" b="13137"/>
        <a:stretch/>
      </xdr:blipFill>
      <xdr:spPr>
        <a:xfrm>
          <a:off x="7381874" y="372149"/>
          <a:ext cx="2686947" cy="1830706"/>
        </a:xfrm>
        <a:prstGeom prst="rect">
          <a:avLst/>
        </a:prstGeom>
      </xdr:spPr>
    </xdr:pic>
    <xdr:clientData/>
  </xdr:twoCellAnchor>
  <xdr:twoCellAnchor editAs="oneCell">
    <xdr:from>
      <xdr:col>12</xdr:col>
      <xdr:colOff>0</xdr:colOff>
      <xdr:row>1</xdr:row>
      <xdr:rowOff>0</xdr:rowOff>
    </xdr:from>
    <xdr:to>
      <xdr:col>12</xdr:col>
      <xdr:colOff>304800</xdr:colOff>
      <xdr:row>1</xdr:row>
      <xdr:rowOff>304800</xdr:rowOff>
    </xdr:to>
    <xdr:sp macro="" textlink="">
      <xdr:nvSpPr>
        <xdr:cNvPr id="2049" name="AutoShape 1" descr="Une préférence nationale : le Marketing Made in France !">
          <a:extLst>
            <a:ext uri="{FF2B5EF4-FFF2-40B4-BE49-F238E27FC236}">
              <a16:creationId xmlns:a16="http://schemas.microsoft.com/office/drawing/2014/main" id="{00000000-0008-0000-0000-000001080000}"/>
            </a:ext>
          </a:extLst>
        </xdr:cNvPr>
        <xdr:cNvSpPr>
          <a:spLocks noChangeAspect="1" noChangeArrowheads="1"/>
        </xdr:cNvSpPr>
      </xdr:nvSpPr>
      <xdr:spPr bwMode="auto">
        <a:xfrm>
          <a:off x="15259050" y="16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xdr:row>
      <xdr:rowOff>0</xdr:rowOff>
    </xdr:from>
    <xdr:to>
      <xdr:col>12</xdr:col>
      <xdr:colOff>304800</xdr:colOff>
      <xdr:row>1</xdr:row>
      <xdr:rowOff>304800</xdr:rowOff>
    </xdr:to>
    <xdr:sp macro="" textlink="">
      <xdr:nvSpPr>
        <xdr:cNvPr id="2050" name="AutoShape 2" descr="Une préférence nationale : le Marketing Made in France !">
          <a:extLst>
            <a:ext uri="{FF2B5EF4-FFF2-40B4-BE49-F238E27FC236}">
              <a16:creationId xmlns:a16="http://schemas.microsoft.com/office/drawing/2014/main" id="{00000000-0008-0000-0000-000002080000}"/>
            </a:ext>
          </a:extLst>
        </xdr:cNvPr>
        <xdr:cNvSpPr>
          <a:spLocks noChangeAspect="1" noChangeArrowheads="1"/>
        </xdr:cNvSpPr>
      </xdr:nvSpPr>
      <xdr:spPr bwMode="auto">
        <a:xfrm>
          <a:off x="15259050" y="16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34033</xdr:colOff>
      <xdr:row>1</xdr:row>
      <xdr:rowOff>404308</xdr:rowOff>
    </xdr:from>
    <xdr:to>
      <xdr:col>10</xdr:col>
      <xdr:colOff>841850</xdr:colOff>
      <xdr:row>1</xdr:row>
      <xdr:rowOff>1757261</xdr:rowOff>
    </xdr:to>
    <xdr:pic>
      <xdr:nvPicPr>
        <xdr:cNvPr id="10" name="Image 9">
          <a:hlinkClick xmlns:r="http://schemas.openxmlformats.org/officeDocument/2006/relationships" r:id="rId1"/>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0370339" y="565673"/>
          <a:ext cx="1347606" cy="1352953"/>
        </a:xfrm>
        <a:prstGeom prst="rect">
          <a:avLst/>
        </a:prstGeom>
      </xdr:spPr>
    </xdr:pic>
    <xdr:clientData/>
  </xdr:twoCellAnchor>
  <xdr:twoCellAnchor editAs="oneCell">
    <xdr:from>
      <xdr:col>3</xdr:col>
      <xdr:colOff>583265</xdr:colOff>
      <xdr:row>1</xdr:row>
      <xdr:rowOff>234427</xdr:rowOff>
    </xdr:from>
    <xdr:to>
      <xdr:col>5</xdr:col>
      <xdr:colOff>537652</xdr:colOff>
      <xdr:row>1</xdr:row>
      <xdr:rowOff>1946807</xdr:rowOff>
    </xdr:to>
    <xdr:pic>
      <xdr:nvPicPr>
        <xdr:cNvPr id="11" name="Image 10">
          <a:extLst>
            <a:ext uri="{FF2B5EF4-FFF2-40B4-BE49-F238E27FC236}">
              <a16:creationId xmlns:a16="http://schemas.microsoft.com/office/drawing/2014/main" id="{05387907-9F3A-9E65-EA9D-FE8609D7963F}"/>
            </a:ext>
          </a:extLst>
        </xdr:cNvPr>
        <xdr:cNvPicPr>
          <a:picLocks noChangeAspect="1"/>
        </xdr:cNvPicPr>
      </xdr:nvPicPr>
      <xdr:blipFill>
        <a:blip xmlns:r="http://schemas.openxmlformats.org/officeDocument/2006/relationships" r:embed="rId6"/>
        <a:stretch>
          <a:fillRect/>
        </a:stretch>
      </xdr:blipFill>
      <xdr:spPr>
        <a:xfrm>
          <a:off x="4805641" y="395792"/>
          <a:ext cx="2577811" cy="1718095"/>
        </a:xfrm>
        <a:prstGeom prst="rect">
          <a:avLst/>
        </a:prstGeom>
      </xdr:spPr>
    </xdr:pic>
    <xdr:clientData/>
  </xdr:twoCellAnchor>
  <xdr:twoCellAnchor editAs="oneCell">
    <xdr:from>
      <xdr:col>0</xdr:col>
      <xdr:colOff>2026920</xdr:colOff>
      <xdr:row>1</xdr:row>
      <xdr:rowOff>193596</xdr:rowOff>
    </xdr:from>
    <xdr:to>
      <xdr:col>2</xdr:col>
      <xdr:colOff>1481786</xdr:colOff>
      <xdr:row>1</xdr:row>
      <xdr:rowOff>2015490</xdr:rowOff>
    </xdr:to>
    <xdr:pic>
      <xdr:nvPicPr>
        <xdr:cNvPr id="2" name="Image 1">
          <a:hlinkClick xmlns:r="http://schemas.openxmlformats.org/officeDocument/2006/relationships" r:id="rId1"/>
          <a:extLst>
            <a:ext uri="{FF2B5EF4-FFF2-40B4-BE49-F238E27FC236}">
              <a16:creationId xmlns:a16="http://schemas.microsoft.com/office/drawing/2014/main" id="{402FBE9D-78F5-6B9F-F8CD-C29F830701D1}"/>
            </a:ext>
          </a:extLst>
        </xdr:cNvPr>
        <xdr:cNvPicPr>
          <a:picLocks noChangeAspect="1"/>
        </xdr:cNvPicPr>
      </xdr:nvPicPr>
      <xdr:blipFill rotWithShape="1">
        <a:blip xmlns:r="http://schemas.openxmlformats.org/officeDocument/2006/relationships" r:embed="rId7"/>
        <a:srcRect l="2809" t="7493" r="4625" b="6293"/>
        <a:stretch/>
      </xdr:blipFill>
      <xdr:spPr>
        <a:xfrm>
          <a:off x="2026920" y="353616"/>
          <a:ext cx="2773681" cy="1816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69</xdr:row>
      <xdr:rowOff>26316</xdr:rowOff>
    </xdr:from>
    <xdr:to>
      <xdr:col>1</xdr:col>
      <xdr:colOff>835161</xdr:colOff>
      <xdr:row>75</xdr:row>
      <xdr:rowOff>18412</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302160"/>
          <a:ext cx="3062923" cy="9826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322793</xdr:colOff>
      <xdr:row>212</xdr:row>
      <xdr:rowOff>14711</xdr:rowOff>
    </xdr:from>
    <xdr:to>
      <xdr:col>1</xdr:col>
      <xdr:colOff>949149</xdr:colOff>
      <xdr:row>217</xdr:row>
      <xdr:rowOff>70538</xdr:rowOff>
    </xdr:to>
    <xdr:pic>
      <xdr:nvPicPr>
        <xdr:cNvPr id="6" name="Image 5">
          <a:extLst>
            <a:ext uri="{FF2B5EF4-FFF2-40B4-BE49-F238E27FC236}">
              <a16:creationId xmlns:a16="http://schemas.microsoft.com/office/drawing/2014/main" id="{08B1B4B3-A353-4B90-AA19-ACECA953DB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2793" y="51523794"/>
          <a:ext cx="2483308" cy="8419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265747</xdr:colOff>
      <xdr:row>29</xdr:row>
      <xdr:rowOff>95250</xdr:rowOff>
    </xdr:from>
    <xdr:to>
      <xdr:col>2</xdr:col>
      <xdr:colOff>155392</xdr:colOff>
      <xdr:row>36</xdr:row>
      <xdr:rowOff>110894</xdr:rowOff>
    </xdr:to>
    <xdr:pic>
      <xdr:nvPicPr>
        <xdr:cNvPr id="12" name="Image 11">
          <a:extLst>
            <a:ext uri="{FF2B5EF4-FFF2-40B4-BE49-F238E27FC236}">
              <a16:creationId xmlns:a16="http://schemas.microsoft.com/office/drawing/2014/main" id="{3C275F53-0A3D-4084-8052-E77811495D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5747" y="5667375"/>
          <a:ext cx="3639978" cy="11767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58</xdr:row>
      <xdr:rowOff>116810</xdr:rowOff>
    </xdr:from>
    <xdr:to>
      <xdr:col>2</xdr:col>
      <xdr:colOff>986737</xdr:colOff>
      <xdr:row>66</xdr:row>
      <xdr:rowOff>4143</xdr:rowOff>
    </xdr:to>
    <xdr:pic>
      <xdr:nvPicPr>
        <xdr:cNvPr id="6" name="Image 5" descr="INSPIR">
          <a:extLst>
            <a:ext uri="{FF2B5EF4-FFF2-40B4-BE49-F238E27FC236}">
              <a16:creationId xmlns:a16="http://schemas.microsoft.com/office/drawing/2014/main" id="{00000000-0008-0000-0400-00000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5371" b="33551"/>
        <a:stretch/>
      </xdr:blipFill>
      <xdr:spPr bwMode="auto">
        <a:xfrm>
          <a:off x="0" y="12892216"/>
          <a:ext cx="4216188" cy="12412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83344</xdr:colOff>
      <xdr:row>39</xdr:row>
      <xdr:rowOff>59531</xdr:rowOff>
    </xdr:from>
    <xdr:to>
      <xdr:col>1</xdr:col>
      <xdr:colOff>1302684</xdr:colOff>
      <xdr:row>44</xdr:row>
      <xdr:rowOff>69955</xdr:rowOff>
    </xdr:to>
    <xdr:pic>
      <xdr:nvPicPr>
        <xdr:cNvPr id="3" name="Image 2">
          <a:extLst>
            <a:ext uri="{FF2B5EF4-FFF2-40B4-BE49-F238E27FC236}">
              <a16:creationId xmlns:a16="http://schemas.microsoft.com/office/drawing/2014/main" id="{E27D843A-9C1A-4767-83AF-EA9C76EF7A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44" y="7393781"/>
          <a:ext cx="2483308" cy="84195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1524001</xdr:colOff>
      <xdr:row>0</xdr:row>
      <xdr:rowOff>65313</xdr:rowOff>
    </xdr:from>
    <xdr:to>
      <xdr:col>0</xdr:col>
      <xdr:colOff>2365465</xdr:colOff>
      <xdr:row>0</xdr:row>
      <xdr:rowOff>1061560</xdr:rowOff>
    </xdr:to>
    <xdr:pic>
      <xdr:nvPicPr>
        <xdr:cNvPr id="3" name="Image 2">
          <a:extLst>
            <a:ext uri="{FF2B5EF4-FFF2-40B4-BE49-F238E27FC236}">
              <a16:creationId xmlns:a16="http://schemas.microsoft.com/office/drawing/2014/main" id="{26F26857-A3DF-4604-AFD4-1526474495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1" y="65313"/>
          <a:ext cx="849084" cy="981007"/>
        </a:xfrm>
        <a:prstGeom prst="rect">
          <a:avLst/>
        </a:prstGeom>
      </xdr:spPr>
    </xdr:pic>
    <xdr:clientData/>
  </xdr:twoCellAnchor>
  <xdr:twoCellAnchor editAs="oneCell">
    <xdr:from>
      <xdr:col>22</xdr:col>
      <xdr:colOff>10886</xdr:colOff>
      <xdr:row>0</xdr:row>
      <xdr:rowOff>152400</xdr:rowOff>
    </xdr:from>
    <xdr:to>
      <xdr:col>22</xdr:col>
      <xdr:colOff>757647</xdr:colOff>
      <xdr:row>0</xdr:row>
      <xdr:rowOff>994064</xdr:rowOff>
    </xdr:to>
    <xdr:pic>
      <xdr:nvPicPr>
        <xdr:cNvPr id="4" name="Image 3">
          <a:extLst>
            <a:ext uri="{FF2B5EF4-FFF2-40B4-BE49-F238E27FC236}">
              <a16:creationId xmlns:a16="http://schemas.microsoft.com/office/drawing/2014/main" id="{71ABC859-9114-4393-8452-715721CA8FD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580429" y="152400"/>
          <a:ext cx="733426" cy="84737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volxholds.com/catalogue/prises/power/ring-l/" TargetMode="External"/><Relationship Id="rId18" Type="http://schemas.openxmlformats.org/officeDocument/2006/relationships/hyperlink" Target="https://volxholds.com/catalogue/prises/power/hole/" TargetMode="External"/><Relationship Id="rId26" Type="http://schemas.openxmlformats.org/officeDocument/2006/relationships/hyperlink" Target="https://volxholds.com/catalogue/prises/power/moon-4-2/" TargetMode="External"/><Relationship Id="rId39" Type="http://schemas.openxmlformats.org/officeDocument/2006/relationships/hyperlink" Target="https://volxholds.com/catalogue/prises/v-pure-2-0/minus-2-3/" TargetMode="External"/><Relationship Id="rId21" Type="http://schemas.openxmlformats.org/officeDocument/2006/relationships/hyperlink" Target="https://volxholds.com/catalogue/prises/power/mega-jugs-2-2/" TargetMode="External"/><Relationship Id="rId34" Type="http://schemas.openxmlformats.org/officeDocument/2006/relationships/hyperlink" Target="https://volxholds.com/catalogue/prises/power/pinch-xl/" TargetMode="External"/><Relationship Id="rId42" Type="http://schemas.openxmlformats.org/officeDocument/2006/relationships/hyperlink" Target="https://volxholds.com/catalogue/prises/v-pure-2-0/nucleus-2-2-2/" TargetMode="External"/><Relationship Id="rId47" Type="http://schemas.openxmlformats.org/officeDocument/2006/relationships/hyperlink" Target="https://volxholds.com/catalogue/prises/power/positive-jugs-2/" TargetMode="External"/><Relationship Id="rId7" Type="http://schemas.openxmlformats.org/officeDocument/2006/relationships/hyperlink" Target="https://volxholds.com/catalogue/prises/power/extra-foot/" TargetMode="External"/><Relationship Id="rId2" Type="http://schemas.openxmlformats.org/officeDocument/2006/relationships/hyperlink" Target="https://volxholds.com/catalogue/prises/power/screw-ons-1-2/" TargetMode="External"/><Relationship Id="rId16" Type="http://schemas.openxmlformats.org/officeDocument/2006/relationships/hyperlink" Target="https://volxholds.com/catalogue/prises/power/edges-1-2/" TargetMode="External"/><Relationship Id="rId29" Type="http://schemas.openxmlformats.org/officeDocument/2006/relationships/hyperlink" Target="https://volxholds.com/catalogue/prises/power/mega-sloper-3-2/" TargetMode="External"/><Relationship Id="rId11" Type="http://schemas.openxmlformats.org/officeDocument/2006/relationships/hyperlink" Target="https://volxholds.com/catalogue/prises/power/crimps-l/" TargetMode="External"/><Relationship Id="rId24" Type="http://schemas.openxmlformats.org/officeDocument/2006/relationships/hyperlink" Target="https://volxholds.com/catalogue/prises/power/moon-2-2/" TargetMode="External"/><Relationship Id="rId32" Type="http://schemas.openxmlformats.org/officeDocument/2006/relationships/hyperlink" Target="https://volxholds.com/catalogue/prises/power/giga-sloper-1-2/" TargetMode="External"/><Relationship Id="rId37" Type="http://schemas.openxmlformats.org/officeDocument/2006/relationships/hyperlink" Target="https://volxholds.com/catalogue/prises/v-pure-2-0/footswitch-2-2-2/" TargetMode="External"/><Relationship Id="rId40" Type="http://schemas.openxmlformats.org/officeDocument/2006/relationships/hyperlink" Target="https://volxholds.com/catalogue/prises/v-pure-2-0/megaminus-2-2-2/" TargetMode="External"/><Relationship Id="rId45" Type="http://schemas.openxmlformats.org/officeDocument/2006/relationships/hyperlink" Target="https://volxholds.com/catalogue/prises/v-base/ligne-limestone/atoms-2-2-2/" TargetMode="External"/><Relationship Id="rId5" Type="http://schemas.openxmlformats.org/officeDocument/2006/relationships/hyperlink" Target="https://volxholds.com/catalogue/prises/power/big-foot-1-2/" TargetMode="External"/><Relationship Id="rId15" Type="http://schemas.openxmlformats.org/officeDocument/2006/relationships/hyperlink" Target="https://volxholds.com/catalogue/prises/power/incut-edges-1-2/" TargetMode="External"/><Relationship Id="rId23" Type="http://schemas.openxmlformats.org/officeDocument/2006/relationships/hyperlink" Target="https://volxholds.com/catalogue/prises/power/moon-1-2/" TargetMode="External"/><Relationship Id="rId28" Type="http://schemas.openxmlformats.org/officeDocument/2006/relationships/hyperlink" Target="https://volxholds.com/catalogue/prises/power/mega-sloper-2-2/" TargetMode="External"/><Relationship Id="rId36" Type="http://schemas.openxmlformats.org/officeDocument/2006/relationships/hyperlink" Target="https://volxholds.com/catalogue/prises/power/positive-jugs-1/" TargetMode="External"/><Relationship Id="rId49" Type="http://schemas.openxmlformats.org/officeDocument/2006/relationships/drawing" Target="../drawings/drawing2.xml"/><Relationship Id="rId10" Type="http://schemas.openxmlformats.org/officeDocument/2006/relationships/hyperlink" Target="https://volxholds.com/catalogue/prises/power/crimps-m/" TargetMode="External"/><Relationship Id="rId19" Type="http://schemas.openxmlformats.org/officeDocument/2006/relationships/hyperlink" Target="https://volxholds.com/catalogue/prises/power/big-jug-1-2/" TargetMode="External"/><Relationship Id="rId31" Type="http://schemas.openxmlformats.org/officeDocument/2006/relationships/hyperlink" Target="https://volxholds.com/catalogue/prises/power/mega-sloper-5-2/" TargetMode="External"/><Relationship Id="rId44" Type="http://schemas.openxmlformats.org/officeDocument/2006/relationships/hyperlink" Target="https://volxholds.com/catalogue/prises/v-pure-2-0/add-ons-2-2-2/" TargetMode="External"/><Relationship Id="rId4" Type="http://schemas.openxmlformats.org/officeDocument/2006/relationships/hyperlink" Target="https://volxholds.com/catalogue/prises/power/screw-ons-3/" TargetMode="External"/><Relationship Id="rId9" Type="http://schemas.openxmlformats.org/officeDocument/2006/relationships/hyperlink" Target="https://volxholds.com/catalogue/prises/power/long-crimps-1-2/" TargetMode="External"/><Relationship Id="rId14" Type="http://schemas.openxmlformats.org/officeDocument/2006/relationships/hyperlink" Target="https://volxholds.com/catalogue/prises/power/ring-xl/" TargetMode="External"/><Relationship Id="rId22" Type="http://schemas.openxmlformats.org/officeDocument/2006/relationships/hyperlink" Target="https://volxholds.com/catalogue/prises/power/pif/" TargetMode="External"/><Relationship Id="rId27" Type="http://schemas.openxmlformats.org/officeDocument/2006/relationships/hyperlink" Target="https://volxholds.com/catalogue/prises/power/mega-sloper-1-2/" TargetMode="External"/><Relationship Id="rId30" Type="http://schemas.openxmlformats.org/officeDocument/2006/relationships/hyperlink" Target="https://volxholds.com/catalogue/prises/power/mega-sloper-4-2/" TargetMode="External"/><Relationship Id="rId35" Type="http://schemas.openxmlformats.org/officeDocument/2006/relationships/hyperlink" Target="https://volxholds.com/catalogue/prises/power/positive-jugs-xl/" TargetMode="External"/><Relationship Id="rId43" Type="http://schemas.openxmlformats.org/officeDocument/2006/relationships/hyperlink" Target="https://volxholds.com/catalogue/prises/v-pure-2-0/feetish-2-2-2/" TargetMode="External"/><Relationship Id="rId48" Type="http://schemas.openxmlformats.org/officeDocument/2006/relationships/printerSettings" Target="../printerSettings/printerSettings2.bin"/><Relationship Id="rId8" Type="http://schemas.openxmlformats.org/officeDocument/2006/relationships/hyperlink" Target="https://volxholds.com/catalogue/prises/power/small-foot/" TargetMode="External"/><Relationship Id="rId3" Type="http://schemas.openxmlformats.org/officeDocument/2006/relationships/hyperlink" Target="https://volxholds.com/catalogue/prises/power/screw-ons-2-2/" TargetMode="External"/><Relationship Id="rId12" Type="http://schemas.openxmlformats.org/officeDocument/2006/relationships/hyperlink" Target="https://volxholds.com/catalogue/prises/power/crimps-xl/" TargetMode="External"/><Relationship Id="rId17" Type="http://schemas.openxmlformats.org/officeDocument/2006/relationships/hyperlink" Target="https://volxholds.com/catalogue/prises/power/jug-1-2/" TargetMode="External"/><Relationship Id="rId25" Type="http://schemas.openxmlformats.org/officeDocument/2006/relationships/hyperlink" Target="https://volxholds.com/catalogue/prises/power/moon-3-2/" TargetMode="External"/><Relationship Id="rId33" Type="http://schemas.openxmlformats.org/officeDocument/2006/relationships/hyperlink" Target="https://volxholds.com/catalogue/prises/power/hole-xl/" TargetMode="External"/><Relationship Id="rId38" Type="http://schemas.openxmlformats.org/officeDocument/2006/relationships/hyperlink" Target="https://volxholds.com/catalogue/prises/v-pure-2-0/minus-2-2-2/" TargetMode="External"/><Relationship Id="rId46" Type="http://schemas.openxmlformats.org/officeDocument/2006/relationships/hyperlink" Target="https://volxholds.com/catalogue/prises/v-base/ligne-limestone/jibs-2-2-2/" TargetMode="External"/><Relationship Id="rId20" Type="http://schemas.openxmlformats.org/officeDocument/2006/relationships/hyperlink" Target="https://volxholds.com/catalogue/prises/power/mega-jugs-1-2/" TargetMode="External"/><Relationship Id="rId41" Type="http://schemas.openxmlformats.org/officeDocument/2006/relationships/hyperlink" Target="https://volxholds.com/catalogue/prises/v-pure-2-0/proline-2-2-2/" TargetMode="External"/><Relationship Id="rId1" Type="http://schemas.openxmlformats.org/officeDocument/2006/relationships/hyperlink" Target="https://volxholds.com/catalogue/prises/power/pastille-1-2/" TargetMode="External"/><Relationship Id="rId6" Type="http://schemas.openxmlformats.org/officeDocument/2006/relationships/hyperlink" Target="https://volxholds.com/catalogue/prises/power/crimps-1-2/"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volxholds.com/catalogue/prises/v-base/ligne-desert/coyote-2-2-2/" TargetMode="External"/><Relationship Id="rId21" Type="http://schemas.openxmlformats.org/officeDocument/2006/relationships/hyperlink" Target="https://volxholds.com/catalogue/prises/v-pure-2-0/overdrive-2-2-2/" TargetMode="External"/><Relationship Id="rId42" Type="http://schemas.openxmlformats.org/officeDocument/2006/relationships/hyperlink" Target="https://volxholds.com/catalogue/prises/v-pure-2-0/player-4-2-2-2/" TargetMode="External"/><Relationship Id="rId63" Type="http://schemas.openxmlformats.org/officeDocument/2006/relationships/hyperlink" Target="https://volxholds.com/catalogue/prises/v-pure-2-0/moguls-2-2-2/" TargetMode="External"/><Relationship Id="rId84" Type="http://schemas.openxmlformats.org/officeDocument/2006/relationships/hyperlink" Target="https://volxholds.com/catalogue/prises/prises-packs/5b/" TargetMode="External"/><Relationship Id="rId138" Type="http://schemas.openxmlformats.org/officeDocument/2006/relationships/hyperlink" Target="https://volxholds.com/catalogue/prises/v-base/ligne-limestone/davai-2-2/" TargetMode="External"/><Relationship Id="rId159" Type="http://schemas.openxmlformats.org/officeDocument/2006/relationships/hyperlink" Target="https://volxholds.com/catalogue/prises/v-base/ligne-bleau/bizons/" TargetMode="External"/><Relationship Id="rId170" Type="http://schemas.openxmlformats.org/officeDocument/2006/relationships/hyperlink" Target="https://volxholds.com/catalogue/prises/v-kids/v-park-2-2/" TargetMode="External"/><Relationship Id="rId107" Type="http://schemas.openxmlformats.org/officeDocument/2006/relationships/hyperlink" Target="https://volxholds.com/catalogue/prises/v-base/ligne-cracks/stanza/" TargetMode="External"/><Relationship Id="rId11" Type="http://schemas.openxmlformats.org/officeDocument/2006/relationships/hyperlink" Target="https://volxholds.com/catalogue/prises/v-pure-2-0/onsight-2-2-2/" TargetMode="External"/><Relationship Id="rId32" Type="http://schemas.openxmlformats.org/officeDocument/2006/relationships/hyperlink" Target="https://volxholds.com/catalogue/prises/v-pure-2-0/illusion-2-2-2/" TargetMode="External"/><Relationship Id="rId53" Type="http://schemas.openxmlformats.org/officeDocument/2006/relationships/hyperlink" Target="https://volxholds.com/catalogue/prises/v-pure-2-0/skydiver-2-2/" TargetMode="External"/><Relationship Id="rId74" Type="http://schemas.openxmlformats.org/officeDocument/2006/relationships/hyperlink" Target="https://volxholds.com/catalogue/prises/v-pure-2-0/badtrip-2/" TargetMode="External"/><Relationship Id="rId128" Type="http://schemas.openxmlformats.org/officeDocument/2006/relationships/hyperlink" Target="https://volxholds.com/catalogue/prises/v-base/ligne-limestone/morphine-2-2-2/" TargetMode="External"/><Relationship Id="rId149" Type="http://schemas.openxmlformats.org/officeDocument/2006/relationships/hyperlink" Target="https://volxholds.com/catalogue/prises/v-base/ligne-bleau/coccinelle-2-2-2/" TargetMode="External"/><Relationship Id="rId5" Type="http://schemas.openxmlformats.org/officeDocument/2006/relationships/hyperlink" Target="https://volxholds.com/catalogue/prises/v-pure-2-0/opales-2-2-2/" TargetMode="External"/><Relationship Id="rId95" Type="http://schemas.openxmlformats.org/officeDocument/2006/relationships/hyperlink" Target="https://volxholds.com/catalogue/prises/v-base/ligne-cracks/satellite-2-2/" TargetMode="External"/><Relationship Id="rId160" Type="http://schemas.openxmlformats.org/officeDocument/2006/relationships/hyperlink" Target="https://volxholds.com/catalogue/prises/v-base/ligne-bleau/biscuits-2/" TargetMode="External"/><Relationship Id="rId181" Type="http://schemas.openxmlformats.org/officeDocument/2006/relationships/hyperlink" Target="https://volxholds.com/catalogue/prises/v-pure-2-0/henaff-3/" TargetMode="External"/><Relationship Id="rId22" Type="http://schemas.openxmlformats.org/officeDocument/2006/relationships/hyperlink" Target="https://volxholds.com/catalogue/prises/v-pure-2-0/hyperdrive-2-2-2/" TargetMode="External"/><Relationship Id="rId43" Type="http://schemas.openxmlformats.org/officeDocument/2006/relationships/hyperlink" Target="https://volxholds.com/catalogue/prises/v-pure-2-0/player-5/" TargetMode="External"/><Relationship Id="rId64" Type="http://schemas.openxmlformats.org/officeDocument/2006/relationships/hyperlink" Target="https://volxholds.com/catalogue/prises/v-pure-2-0/fusion/" TargetMode="External"/><Relationship Id="rId118" Type="http://schemas.openxmlformats.org/officeDocument/2006/relationships/hyperlink" Target="https://volxholds.com/catalogue/prises/v-base/ligne-desert/mystic-2-2-2/" TargetMode="External"/><Relationship Id="rId139" Type="http://schemas.openxmlformats.org/officeDocument/2006/relationships/hyperlink" Target="https://volxholds.com/catalogue/prises/v-base/ligne-limestone/kragger-2-2-2/" TargetMode="External"/><Relationship Id="rId85" Type="http://schemas.openxmlformats.org/officeDocument/2006/relationships/hyperlink" Target="https://volxholds.com/catalogue/prises/prises-packs/6a/" TargetMode="External"/><Relationship Id="rId150" Type="http://schemas.openxmlformats.org/officeDocument/2006/relationships/hyperlink" Target="https://volxholds.com/catalogue/prises/v-base/ligne-bleau/troglodyte-2-2/" TargetMode="External"/><Relationship Id="rId171" Type="http://schemas.openxmlformats.org/officeDocument/2006/relationships/hyperlink" Target="https://volxholds.com/catalogue/prises/v-kids/kid-2-2-2-2/" TargetMode="External"/><Relationship Id="rId12" Type="http://schemas.openxmlformats.org/officeDocument/2006/relationships/hyperlink" Target="https://volxholds.com/catalogue/prises/v-pure-2-0/trainer-2-2/" TargetMode="External"/><Relationship Id="rId33" Type="http://schemas.openxmlformats.org/officeDocument/2006/relationships/hyperlink" Target="https://volxholds.com/catalogue/prises/v-pure-2-0/quiproquo-2-2-2/" TargetMode="External"/><Relationship Id="rId108" Type="http://schemas.openxmlformats.org/officeDocument/2006/relationships/hyperlink" Target="https://volxholds.com/catalogue/prises/v-base/ligne-cracks/monzonite-2-2-2/" TargetMode="External"/><Relationship Id="rId129" Type="http://schemas.openxmlformats.org/officeDocument/2006/relationships/hyperlink" Target="https://volxholds.com/catalogue/prises/v-base/ligne-limestone/triptik-2-2/" TargetMode="External"/><Relationship Id="rId54" Type="http://schemas.openxmlformats.org/officeDocument/2006/relationships/hyperlink" Target="https://volxholds.com/catalogue/prises/v-pure-2-0/rider/" TargetMode="External"/><Relationship Id="rId75" Type="http://schemas.openxmlformats.org/officeDocument/2006/relationships/hyperlink" Target="https://volxholds.com/catalogue/prises/v-pure-2-0/loveboat/" TargetMode="External"/><Relationship Id="rId96" Type="http://schemas.openxmlformats.org/officeDocument/2006/relationships/hyperlink" Target="https://volxholds.com/catalogue/prises/v-base/ligne-cracks/satellite-2-2/" TargetMode="External"/><Relationship Id="rId140" Type="http://schemas.openxmlformats.org/officeDocument/2006/relationships/hyperlink" Target="https://volxholds.com/catalogue/prises/v-base/ligne-limestone/monkeez-2-2-2/" TargetMode="External"/><Relationship Id="rId161" Type="http://schemas.openxmlformats.org/officeDocument/2006/relationships/hyperlink" Target="https://volxholds.com/catalogue/prises/v-base/ligne-bleau/karma-2-2-2/" TargetMode="External"/><Relationship Id="rId182" Type="http://schemas.openxmlformats.org/officeDocument/2006/relationships/hyperlink" Target="https://volxholds.com/catalogue/prises/v-pure-2-0/miny-2/" TargetMode="External"/><Relationship Id="rId6" Type="http://schemas.openxmlformats.org/officeDocument/2006/relationships/hyperlink" Target="https://volxholds.com/catalogue/prises/v-pure-2-0/rainbow-2-2/" TargetMode="External"/><Relationship Id="rId23" Type="http://schemas.openxmlformats.org/officeDocument/2006/relationships/hyperlink" Target="https://volxholds.com/catalogue/prises/v-pure-2-0/claws-2-2-2/" TargetMode="External"/><Relationship Id="rId119" Type="http://schemas.openxmlformats.org/officeDocument/2006/relationships/hyperlink" Target="https://volxholds.com/catalogue/prises/v-base/ligne-desert/sanctuary-2-2/" TargetMode="External"/><Relationship Id="rId44" Type="http://schemas.openxmlformats.org/officeDocument/2006/relationships/hyperlink" Target="https://volxholds.com/catalogue/prises/v-pure-2-0/swinger-2-2-2/" TargetMode="External"/><Relationship Id="rId65" Type="http://schemas.openxmlformats.org/officeDocument/2006/relationships/hyperlink" Target="https://volxholds.com/catalogue/prises/v-pure-2-0/rampage-2/" TargetMode="External"/><Relationship Id="rId86" Type="http://schemas.openxmlformats.org/officeDocument/2006/relationships/hyperlink" Target="https://volxholds.com/catalogue/prises/prises-packs/6b/" TargetMode="External"/><Relationship Id="rId130" Type="http://schemas.openxmlformats.org/officeDocument/2006/relationships/hyperlink" Target="https://volxholds.com/catalogue/prises/v-base/ligne-limestone/mantra-2-2-2/" TargetMode="External"/><Relationship Id="rId151" Type="http://schemas.openxmlformats.org/officeDocument/2006/relationships/hyperlink" Target="https://volxholds.com/catalogue/prises/v-base/ligne-bleau/cuisiniere-2-2-2/" TargetMode="External"/><Relationship Id="rId172" Type="http://schemas.openxmlformats.org/officeDocument/2006/relationships/hyperlink" Target="https://volxholds.com/catalogue/prises/v-kids/kid-3-2-2-2/" TargetMode="External"/><Relationship Id="rId13" Type="http://schemas.openxmlformats.org/officeDocument/2006/relationships/hyperlink" Target="https://volxholds.com/catalogue/prises/v-pure-2-0/quartz-2-2/" TargetMode="External"/><Relationship Id="rId18" Type="http://schemas.openxmlformats.org/officeDocument/2006/relationships/hyperlink" Target="https://volxholds.com/catalogue/prises/v-pure-2-0/groove-2-3/" TargetMode="External"/><Relationship Id="rId39" Type="http://schemas.openxmlformats.org/officeDocument/2006/relationships/hyperlink" Target="https://volxholds.com/catalogue/prises/v-pure-2-0/player-1-2-2-2/" TargetMode="External"/><Relationship Id="rId109" Type="http://schemas.openxmlformats.org/officeDocument/2006/relationships/hyperlink" Target="https://volxholds.com/catalogue/prises/v-base/ligne-cracks/sirius/" TargetMode="External"/><Relationship Id="rId34" Type="http://schemas.openxmlformats.org/officeDocument/2006/relationships/hyperlink" Target="https://volxholds.com/catalogue/prises/v-pure-2-0/quiproquo-2-3/" TargetMode="External"/><Relationship Id="rId50" Type="http://schemas.openxmlformats.org/officeDocument/2006/relationships/hyperlink" Target="https://volxholds.com/catalogue/prises/v-pure-2-0/trooper/" TargetMode="External"/><Relationship Id="rId55" Type="http://schemas.openxmlformats.org/officeDocument/2006/relationships/hyperlink" Target="https://volxholds.com/catalogue/prises/v-pure-2-0/striker/" TargetMode="External"/><Relationship Id="rId76" Type="http://schemas.openxmlformats.org/officeDocument/2006/relationships/hyperlink" Target="https://volxholds.com/catalogue/prises/v-pure-2-0/giga-guru-2-2-2/" TargetMode="External"/><Relationship Id="rId97" Type="http://schemas.openxmlformats.org/officeDocument/2006/relationships/hyperlink" Target="https://volxholds.com/catalogue/prises/v-base/ligne-cracks/skud-2-2/" TargetMode="External"/><Relationship Id="rId104" Type="http://schemas.openxmlformats.org/officeDocument/2006/relationships/hyperlink" Target="https://volxholds.com/catalogue/prises/v-base/ligne-cracks/equinox-2-2-2-2/" TargetMode="External"/><Relationship Id="rId120" Type="http://schemas.openxmlformats.org/officeDocument/2006/relationships/hyperlink" Target="https://volxholds.com/catalogue/prises/v-base/ligne-desert/slayer-2-2/" TargetMode="External"/><Relationship Id="rId125" Type="http://schemas.openxmlformats.org/officeDocument/2006/relationships/hyperlink" Target="https://volxholds.com/catalogue/prises/v-base/ligne-desert/legend-2-2-2/" TargetMode="External"/><Relationship Id="rId141" Type="http://schemas.openxmlformats.org/officeDocument/2006/relationships/hyperlink" Target="https://volxholds.com/catalogue/prises/v-base/ligne-limestone/riviera-tufa-2-2/" TargetMode="External"/><Relationship Id="rId146" Type="http://schemas.openxmlformats.org/officeDocument/2006/relationships/hyperlink" Target="https://volxholds.com/catalogue/prises/v-base/ligne-bleau/voltane-2-2/" TargetMode="External"/><Relationship Id="rId167" Type="http://schemas.openxmlformats.org/officeDocument/2006/relationships/hyperlink" Target="https://volxholds.com/catalogue/prises/v-training/slopers-4-2/" TargetMode="External"/><Relationship Id="rId7" Type="http://schemas.openxmlformats.org/officeDocument/2006/relationships/hyperlink" Target="https://volxholds.com/catalogue/prises/v-pure-2-0/boost/" TargetMode="External"/><Relationship Id="rId71" Type="http://schemas.openxmlformats.org/officeDocument/2006/relationships/hyperlink" Target="https://volxholds.com/catalogue/prises/v-pure-2-0/yinyang/" TargetMode="External"/><Relationship Id="rId92" Type="http://schemas.openxmlformats.org/officeDocument/2006/relationships/hyperlink" Target="https://volxholds.com/catalogue/prises/v-base/ligne-cracks/lythos-2-2-2/" TargetMode="External"/><Relationship Id="rId162" Type="http://schemas.openxmlformats.org/officeDocument/2006/relationships/hyperlink" Target="https://volxholds.com/catalogue/prises/v-base/ligne-bleau/giga-le-coeur-2-2-2/" TargetMode="External"/><Relationship Id="rId183" Type="http://schemas.openxmlformats.org/officeDocument/2006/relationships/hyperlink" Target="https://volxholds.com/catalogue/prises/v-pure-2-0/eddy-2/" TargetMode="External"/><Relationship Id="rId2" Type="http://schemas.openxmlformats.org/officeDocument/2006/relationships/hyperlink" Target="https://volxholds.com/catalogue/prises/v-pure-2-0/demo-2-2-2/" TargetMode="External"/><Relationship Id="rId29" Type="http://schemas.openxmlformats.org/officeDocument/2006/relationships/hyperlink" Target="https://volxholds.com/catalogue/prises/v-pure-2-0/sledges-4-2/" TargetMode="External"/><Relationship Id="rId24" Type="http://schemas.openxmlformats.org/officeDocument/2006/relationships/hyperlink" Target="https://volxholds.com/catalogue/prises/v-pure-2-0/rift-2-2/" TargetMode="External"/><Relationship Id="rId40" Type="http://schemas.openxmlformats.org/officeDocument/2006/relationships/hyperlink" Target="https://volxholds.com/catalogue/prises/v-pure-2-0/player-2-2-2-2/" TargetMode="External"/><Relationship Id="rId45" Type="http://schemas.openxmlformats.org/officeDocument/2006/relationships/hyperlink" Target="https://volxholds.com/catalogue/prises/v-pure-2-0/hooker-2-2-2/" TargetMode="External"/><Relationship Id="rId66" Type="http://schemas.openxmlformats.org/officeDocument/2006/relationships/hyperlink" Target="https://volxholds.com/catalogue/prises/v-pure-2-0/simulator-1-2/" TargetMode="External"/><Relationship Id="rId87" Type="http://schemas.openxmlformats.org/officeDocument/2006/relationships/hyperlink" Target="https://volxholds.com/catalogue/prises/prises-packs/pack-initiation/" TargetMode="External"/><Relationship Id="rId110" Type="http://schemas.openxmlformats.org/officeDocument/2006/relationships/hyperlink" Target="https://volxholds.com/catalogue/prises/v-base/ligne-cracks/cassiopeia/" TargetMode="External"/><Relationship Id="rId115" Type="http://schemas.openxmlformats.org/officeDocument/2006/relationships/hyperlink" Target="https://volxholds.com/catalogue/prises/v-base/ligne-desert/camp-4-2-2-2/" TargetMode="External"/><Relationship Id="rId131" Type="http://schemas.openxmlformats.org/officeDocument/2006/relationships/hyperlink" Target="https://volxholds.com/catalogue/prises/v-base/ligne-limestone/debiloff-2-2-2/" TargetMode="External"/><Relationship Id="rId136" Type="http://schemas.openxmlformats.org/officeDocument/2006/relationships/hyperlink" Target="https://volxholds.com/catalogue/prises/v-base/ligne-limestone/hype-2-2-2/" TargetMode="External"/><Relationship Id="rId157" Type="http://schemas.openxmlformats.org/officeDocument/2006/relationships/hyperlink" Target="https://volxholds.com/catalogue/prises/v-base/ligne-bleau/cuvier-2-2-2/" TargetMode="External"/><Relationship Id="rId178" Type="http://schemas.openxmlformats.org/officeDocument/2006/relationships/hyperlink" Target="https://volxholds.com/catalogue/prises/v-pure-2-0/nif-nif/" TargetMode="External"/><Relationship Id="rId61" Type="http://schemas.openxmlformats.org/officeDocument/2006/relationships/hyperlink" Target="https://volxholds.com/catalogue/prises/v-pure-2-0/ultrabridge/" TargetMode="External"/><Relationship Id="rId82" Type="http://schemas.openxmlformats.org/officeDocument/2006/relationships/hyperlink" Target="https://volxholds.com/catalogue/prises/prises-packs/4b/" TargetMode="External"/><Relationship Id="rId152" Type="http://schemas.openxmlformats.org/officeDocument/2006/relationships/hyperlink" Target="https://volxholds.com/catalogue/prises/v-base/ligne-bleau/franchard-2-2-2/" TargetMode="External"/><Relationship Id="rId173" Type="http://schemas.openxmlformats.org/officeDocument/2006/relationships/hyperlink" Target="https://volxholds.com/catalogue/prises/v-kids/alphabet-2-2-2/" TargetMode="External"/><Relationship Id="rId19" Type="http://schemas.openxmlformats.org/officeDocument/2006/relationships/hyperlink" Target="https://volxholds.com/catalogue/prises/v-pure-2-0/groove-3-2/" TargetMode="External"/><Relationship Id="rId14" Type="http://schemas.openxmlformats.org/officeDocument/2006/relationships/hyperlink" Target="https://volxholds.com/catalogue/prises/v-base/geodes-2-2-2/" TargetMode="External"/><Relationship Id="rId30" Type="http://schemas.openxmlformats.org/officeDocument/2006/relationships/hyperlink" Target="https://volxholds.com/catalogue/prises/v-pure-2-0/sledges-5-2/" TargetMode="External"/><Relationship Id="rId35" Type="http://schemas.openxmlformats.org/officeDocument/2006/relationships/hyperlink" Target="https://volxholds.com/catalogue/prises/v-pure-2-0/disorder-2-2-2/" TargetMode="External"/><Relationship Id="rId56" Type="http://schemas.openxmlformats.org/officeDocument/2006/relationships/hyperlink" Target="https://volxholds.com/catalogue/prises/v-pure-2-0/transporter/" TargetMode="External"/><Relationship Id="rId77" Type="http://schemas.openxmlformats.org/officeDocument/2006/relationships/hyperlink" Target="https://volxholds.com/catalogue/prises/v-pure-2-0/misfit/" TargetMode="External"/><Relationship Id="rId100" Type="http://schemas.openxmlformats.org/officeDocument/2006/relationships/hyperlink" Target="https://volxholds.com/catalogue/prises/v-base/ligne-cracks/mutation-2-2-2/" TargetMode="External"/><Relationship Id="rId105" Type="http://schemas.openxmlformats.org/officeDocument/2006/relationships/hyperlink" Target="https://volxholds.com/catalogue/prises/v-base/ligne-cracks/alcove-2-2-2/" TargetMode="External"/><Relationship Id="rId126" Type="http://schemas.openxmlformats.org/officeDocument/2006/relationships/hyperlink" Target="https://volxholds.com/catalogue/prises/v-base/ligne-limestone/focus-2-2-2/" TargetMode="External"/><Relationship Id="rId147" Type="http://schemas.openxmlformats.org/officeDocument/2006/relationships/hyperlink" Target="https://volxholds.com/catalogue/prises/v-base/ligne-bleau/sablons-2/" TargetMode="External"/><Relationship Id="rId168" Type="http://schemas.openxmlformats.org/officeDocument/2006/relationships/hyperlink" Target="https://volxholds.com/catalogue/prises/v-training/fireball-l-2-2-2/" TargetMode="External"/><Relationship Id="rId8" Type="http://schemas.openxmlformats.org/officeDocument/2006/relationships/hyperlink" Target="https://volxholds.com/catalogue/prises/v-pure-2-0/nemesis-2-2-2/" TargetMode="External"/><Relationship Id="rId51" Type="http://schemas.openxmlformats.org/officeDocument/2006/relationships/hyperlink" Target="https://volxholds.com/catalogue/prises/v-pure-2-0/boomer-2-2-2/" TargetMode="External"/><Relationship Id="rId72" Type="http://schemas.openxmlformats.org/officeDocument/2006/relationships/hyperlink" Target="https://volxholds.com/catalogue/prises/v-pure-2-0/eyelash/" TargetMode="External"/><Relationship Id="rId93" Type="http://schemas.openxmlformats.org/officeDocument/2006/relationships/hyperlink" Target="https://volxholds.com/catalogue/prises/v-base/ligne-cracks/pandora-2-2-2/" TargetMode="External"/><Relationship Id="rId98" Type="http://schemas.openxmlformats.org/officeDocument/2006/relationships/hyperlink" Target="https://volxholds.com/catalogue/prises/v-base/ligne-cracks/arkeos-2-2-2/" TargetMode="External"/><Relationship Id="rId121" Type="http://schemas.openxmlformats.org/officeDocument/2006/relationships/hyperlink" Target="https://volxholds.com/catalogue/prises/v-base/ligne-desert/solaris-2/" TargetMode="External"/><Relationship Id="rId142" Type="http://schemas.openxmlformats.org/officeDocument/2006/relationships/hyperlink" Target="https://volxholds.com/catalogue/prises/v-base/ligne-limestone/dino-spine-2-2-2/" TargetMode="External"/><Relationship Id="rId163" Type="http://schemas.openxmlformats.org/officeDocument/2006/relationships/hyperlink" Target="https://volxholds.com/catalogue/prises/v-training/training-dingo-2/" TargetMode="External"/><Relationship Id="rId184" Type="http://schemas.openxmlformats.org/officeDocument/2006/relationships/printerSettings" Target="../printerSettings/printerSettings3.bin"/><Relationship Id="rId3" Type="http://schemas.openxmlformats.org/officeDocument/2006/relationships/hyperlink" Target="https://volxholds.com/catalogue/prises/v-pure-2-0/widgets-2-2/" TargetMode="External"/><Relationship Id="rId25" Type="http://schemas.openxmlformats.org/officeDocument/2006/relationships/hyperlink" Target="https://volxholds.com/catalogue/prises/v-pure-2-0/frantic-2-2-2/" TargetMode="External"/><Relationship Id="rId46" Type="http://schemas.openxmlformats.org/officeDocument/2006/relationships/hyperlink" Target="https://volxholds.com/catalogue/prises/v-pure-2-0/grabber-2-2-2/" TargetMode="External"/><Relationship Id="rId67" Type="http://schemas.openxmlformats.org/officeDocument/2006/relationships/hyperlink" Target="https://volxholds.com/catalogue/prises/v-pure-2-0/simulator-2-2/" TargetMode="External"/><Relationship Id="rId116" Type="http://schemas.openxmlformats.org/officeDocument/2006/relationships/hyperlink" Target="https://volxholds.com/catalogue/prises/v-base/ligne-desert/totem-2-2/" TargetMode="External"/><Relationship Id="rId137" Type="http://schemas.openxmlformats.org/officeDocument/2006/relationships/hyperlink" Target="https://volxholds.com/catalogue/prises/v-base/ligne-limestone/omega-2-2-2/" TargetMode="External"/><Relationship Id="rId158" Type="http://schemas.openxmlformats.org/officeDocument/2006/relationships/hyperlink" Target="https://volxholds.com/catalogue/prises/v-base/ligne-bleau/buthiers-2-2-2/" TargetMode="External"/><Relationship Id="rId20" Type="http://schemas.openxmlformats.org/officeDocument/2006/relationships/hyperlink" Target="https://volxholds.com/catalogue/prises/v-pure-2-0/yank-2-2/" TargetMode="External"/><Relationship Id="rId41" Type="http://schemas.openxmlformats.org/officeDocument/2006/relationships/hyperlink" Target="https://volxholds.com/catalogue/prises/v-pure-2-0/player-3-2-2-2/" TargetMode="External"/><Relationship Id="rId62" Type="http://schemas.openxmlformats.org/officeDocument/2006/relationships/hyperlink" Target="https://volxholds.com/catalogue/prises/v-pure-2-0/ultrabridge-2-3/" TargetMode="External"/><Relationship Id="rId83" Type="http://schemas.openxmlformats.org/officeDocument/2006/relationships/hyperlink" Target="https://volxholds.com/catalogue/prises/prises-packs/5a/" TargetMode="External"/><Relationship Id="rId88" Type="http://schemas.openxmlformats.org/officeDocument/2006/relationships/hyperlink" Target="https://volxholds.com/catalogue/prises/v-base/ligne-cracks/twister-2-2/" TargetMode="External"/><Relationship Id="rId111" Type="http://schemas.openxmlformats.org/officeDocument/2006/relationships/hyperlink" Target="https://volxholds.com/catalogue/prises/v-base/ligne-desert/tchips-2-2/" TargetMode="External"/><Relationship Id="rId132" Type="http://schemas.openxmlformats.org/officeDocument/2006/relationships/hyperlink" Target="https://volxholds.com/catalogue/prises/v-base/ligne-limestone/styx-2-2-2/" TargetMode="External"/><Relationship Id="rId153" Type="http://schemas.openxmlformats.org/officeDocument/2006/relationships/hyperlink" Target="https://volxholds.com/catalogue/prises/v-base/ligne-bleau/elephant-2-2-2/" TargetMode="External"/><Relationship Id="rId174" Type="http://schemas.openxmlformats.org/officeDocument/2006/relationships/hyperlink" Target="https://volxholds.com/catalogue/prises/v-kids/v-park-2-2/" TargetMode="External"/><Relationship Id="rId179" Type="http://schemas.openxmlformats.org/officeDocument/2006/relationships/hyperlink" Target="https://volxholds.com/catalogue/prises/v-pure-2-0/henaff-1/" TargetMode="External"/><Relationship Id="rId15" Type="http://schemas.openxmlformats.org/officeDocument/2006/relationships/hyperlink" Target="https://volxholds.com/catalogue/prises/v-pure-2-0/crimpahs-2-2-2/" TargetMode="External"/><Relationship Id="rId36" Type="http://schemas.openxmlformats.org/officeDocument/2006/relationships/hyperlink" Target="https://volxholds.com/catalogue/prises/v-pure-2-0/disorder-2-3/" TargetMode="External"/><Relationship Id="rId57" Type="http://schemas.openxmlformats.org/officeDocument/2006/relationships/hyperlink" Target="https://volxholds.com/catalogue/prises/v-pure-2-0/munga-2-2-2/" TargetMode="External"/><Relationship Id="rId106" Type="http://schemas.openxmlformats.org/officeDocument/2006/relationships/hyperlink" Target="https://volxholds.com/catalogue/prises/v-base/ligne-cracks/wizzard-2-2/" TargetMode="External"/><Relationship Id="rId127" Type="http://schemas.openxmlformats.org/officeDocument/2006/relationships/hyperlink" Target="https://volxholds.com/catalogue/prises/v-base/ligne-limestone/bloodline-2-2-2/" TargetMode="External"/><Relationship Id="rId10" Type="http://schemas.openxmlformats.org/officeDocument/2006/relationships/hyperlink" Target="https://volxholds.com/catalogue/prises/v-pure-2-0/diktat/" TargetMode="External"/><Relationship Id="rId31" Type="http://schemas.openxmlformats.org/officeDocument/2006/relationships/hyperlink" Target="https://volxholds.com/catalogue/prises/v-pure-2-0/confusion-2-2-2/" TargetMode="External"/><Relationship Id="rId52" Type="http://schemas.openxmlformats.org/officeDocument/2006/relationships/hyperlink" Target="https://volxholds.com/catalogue/prises/v-pure-2-0/clipper-2-2-2/" TargetMode="External"/><Relationship Id="rId73" Type="http://schemas.openxmlformats.org/officeDocument/2006/relationships/hyperlink" Target="https://volxholds.com/catalogue/prises/v-pure-2-0/frenchfin/" TargetMode="External"/><Relationship Id="rId78" Type="http://schemas.openxmlformats.org/officeDocument/2006/relationships/hyperlink" Target="https://volxholds.com/catalogue/prises/v-pure-2-0/madness/" TargetMode="External"/><Relationship Id="rId94" Type="http://schemas.openxmlformats.org/officeDocument/2006/relationships/hyperlink" Target="https://volxholds.com/catalogue/prises/v-base/ligne-cracks/fraktur-2-2-2/" TargetMode="External"/><Relationship Id="rId99" Type="http://schemas.openxmlformats.org/officeDocument/2006/relationships/hyperlink" Target="https://volxholds.com/catalogue/prises/v-base/ligne-cracks/d-n-a-2-2-2/" TargetMode="External"/><Relationship Id="rId101" Type="http://schemas.openxmlformats.org/officeDocument/2006/relationships/hyperlink" Target="https://volxholds.com/catalogue/prises/v-base/ligne-cracks/clones-2-2-2/" TargetMode="External"/><Relationship Id="rId122" Type="http://schemas.openxmlformats.org/officeDocument/2006/relationships/hyperlink" Target="https://volxholds.com/catalogue/prises/v-base/ligne-desert/canyon-2-2-2/" TargetMode="External"/><Relationship Id="rId143" Type="http://schemas.openxmlformats.org/officeDocument/2006/relationships/hyperlink" Target="https://volxholds.com/catalogue/prises/v-base/ligne-bleau/drei-zinnen-2-2-2/" TargetMode="External"/><Relationship Id="rId148" Type="http://schemas.openxmlformats.org/officeDocument/2006/relationships/hyperlink" Target="https://volxholds.com/catalogue/prises/v-base/ligne-bleau/barbizons-2-2-2/" TargetMode="External"/><Relationship Id="rId164" Type="http://schemas.openxmlformats.org/officeDocument/2006/relationships/hyperlink" Target="https://volxholds.com/catalogue/prises/v-training/training-froggy/" TargetMode="External"/><Relationship Id="rId169" Type="http://schemas.openxmlformats.org/officeDocument/2006/relationships/hyperlink" Target="https://volxholds.com/catalogue/prises/v-training/fireball-xl-2-2-2/" TargetMode="External"/><Relationship Id="rId185" Type="http://schemas.openxmlformats.org/officeDocument/2006/relationships/drawing" Target="../drawings/drawing3.xml"/><Relationship Id="rId4" Type="http://schemas.openxmlformats.org/officeDocument/2006/relationships/hyperlink" Target="https://volxholds.com/catalogue/prises/v-pure-2-0/cristals-2/" TargetMode="External"/><Relationship Id="rId9" Type="http://schemas.openxmlformats.org/officeDocument/2006/relationships/hyperlink" Target="https://volxholds.com/catalogue/prises/v-pure-2-0/mirage-2-2-2/" TargetMode="External"/><Relationship Id="rId180" Type="http://schemas.openxmlformats.org/officeDocument/2006/relationships/hyperlink" Target="https://volxholds.com/catalogue/prises/v-pure-2-0/henaff-2/" TargetMode="External"/><Relationship Id="rId26" Type="http://schemas.openxmlformats.org/officeDocument/2006/relationships/hyperlink" Target="https://volxholds.com/catalogue/prises/v-pure-2-0/sledges-1-2/" TargetMode="External"/><Relationship Id="rId47" Type="http://schemas.openxmlformats.org/officeDocument/2006/relationships/hyperlink" Target="https://volxholds.com/catalogue/prises/v-pure-2-0/dunker-2-2-2/" TargetMode="External"/><Relationship Id="rId68" Type="http://schemas.openxmlformats.org/officeDocument/2006/relationships/hyperlink" Target="https://volxholds.com/catalogue/prises/v-pure-2-0/simulator-3-2/" TargetMode="External"/><Relationship Id="rId89" Type="http://schemas.openxmlformats.org/officeDocument/2006/relationships/hyperlink" Target="https://volxholds.com/catalogue/prises/v-base/ligne-cracks/trolls-2-2/" TargetMode="External"/><Relationship Id="rId112" Type="http://schemas.openxmlformats.org/officeDocument/2006/relationships/hyperlink" Target="https://volxholds.com/catalogue/prises/v-base/ligne-desert/taos-2-2/" TargetMode="External"/><Relationship Id="rId133" Type="http://schemas.openxmlformats.org/officeDocument/2006/relationships/hyperlink" Target="https://volxholds.com/catalogue/prises/v-base/ligne-limestone/butterfly-2-2-2/" TargetMode="External"/><Relationship Id="rId154" Type="http://schemas.openxmlformats.org/officeDocument/2006/relationships/hyperlink" Target="https://volxholds.com/catalogue/prises/v-base/ligne-bleau/hercule-2-2-2/" TargetMode="External"/><Relationship Id="rId175" Type="http://schemas.openxmlformats.org/officeDocument/2006/relationships/hyperlink" Target="https://volxholds.com/catalogue/prises/v-kids/halloween-2-2-2/" TargetMode="External"/><Relationship Id="rId16" Type="http://schemas.openxmlformats.org/officeDocument/2006/relationships/hyperlink" Target="https://volxholds.com/catalogue/prises/v-pure-2-0/niak-2-2-2/" TargetMode="External"/><Relationship Id="rId37" Type="http://schemas.openxmlformats.org/officeDocument/2006/relationships/hyperlink" Target="https://volxholds.com/catalogue/prises/v-pure-2-0/blades-2-2-2/" TargetMode="External"/><Relationship Id="rId58" Type="http://schemas.openxmlformats.org/officeDocument/2006/relationships/hyperlink" Target="https://volxholds.com/catalogue/prises/v-pure-2-0/snakepit-2-2/" TargetMode="External"/><Relationship Id="rId79" Type="http://schemas.openxmlformats.org/officeDocument/2006/relationships/hyperlink" Target="https://volxholds.com/catalogue/prises/v-pure-2-0/9c/" TargetMode="External"/><Relationship Id="rId102" Type="http://schemas.openxmlformats.org/officeDocument/2006/relationships/hyperlink" Target="https://volxholds.com/catalogue/prises/v-base/ligne-cracks/axiom-2-2-2/" TargetMode="External"/><Relationship Id="rId123" Type="http://schemas.openxmlformats.org/officeDocument/2006/relationships/hyperlink" Target="https://volxholds.com/catalogue/prises/v-base/ligne-desert/moab-2-2-2/" TargetMode="External"/><Relationship Id="rId144" Type="http://schemas.openxmlformats.org/officeDocument/2006/relationships/hyperlink" Target="https://volxholds.com/catalogue/prises/v-base/ligne-bleau/jouanne-2-2-2/" TargetMode="External"/><Relationship Id="rId90" Type="http://schemas.openxmlformats.org/officeDocument/2006/relationships/hyperlink" Target="https://volxholds.com/catalogue/prises/v-base/ligne-cracks/orbit-2-2-2/" TargetMode="External"/><Relationship Id="rId165" Type="http://schemas.openxmlformats.org/officeDocument/2006/relationships/hyperlink" Target="https://volxholds.com/catalogue/prises/v-training/edges-m-2-2-2/" TargetMode="External"/><Relationship Id="rId27" Type="http://schemas.openxmlformats.org/officeDocument/2006/relationships/hyperlink" Target="https://volxholds.com/catalogue/prises/v-pure-2-0/sledges-2-2/" TargetMode="External"/><Relationship Id="rId48" Type="http://schemas.openxmlformats.org/officeDocument/2006/relationships/hyperlink" Target="https://volxholds.com/catalogue/prises/v-pure-2-0/looper/" TargetMode="External"/><Relationship Id="rId69" Type="http://schemas.openxmlformats.org/officeDocument/2006/relationships/hyperlink" Target="https://volxholds.com/catalogue/prises/v-pure-2-0/simulator-4-2/" TargetMode="External"/><Relationship Id="rId113" Type="http://schemas.openxmlformats.org/officeDocument/2006/relationships/hyperlink" Target="https://volxholds.com/catalogue/prises/v-base/ligne-desert/artefacts-2-2-2/" TargetMode="External"/><Relationship Id="rId134" Type="http://schemas.openxmlformats.org/officeDocument/2006/relationships/hyperlink" Target="https://volxholds.com/catalogue/prises/v-base/ligne-limestone/turbulence-2-2-2/" TargetMode="External"/><Relationship Id="rId80" Type="http://schemas.openxmlformats.org/officeDocument/2006/relationships/hyperlink" Target="https://volxholds.com/catalogue/prises/prises-packs/optimum-player/" TargetMode="External"/><Relationship Id="rId155" Type="http://schemas.openxmlformats.org/officeDocument/2006/relationships/hyperlink" Target="https://volxholds.com/catalogue/prises/v-base/ligne-bleau/rempart-2-2/" TargetMode="External"/><Relationship Id="rId176" Type="http://schemas.openxmlformats.org/officeDocument/2006/relationships/hyperlink" Target="https://volxholds.com/catalogue/prises/v-pure-2-0/nouf-nouf/" TargetMode="External"/><Relationship Id="rId17" Type="http://schemas.openxmlformats.org/officeDocument/2006/relationships/hyperlink" Target="https://volxholds.com/catalogue/prises/v-pure-2-0/groove/" TargetMode="External"/><Relationship Id="rId38" Type="http://schemas.openxmlformats.org/officeDocument/2006/relationships/hyperlink" Target="https://volxholds.com/catalogue/prises/v-pure-2-0/blades-2-3/" TargetMode="External"/><Relationship Id="rId59" Type="http://schemas.openxmlformats.org/officeDocument/2006/relationships/hyperlink" Target="https://volxholds.com/catalogue/prises/v-pure-2-0/koncept-2-2-2/" TargetMode="External"/><Relationship Id="rId103" Type="http://schemas.openxmlformats.org/officeDocument/2006/relationships/hyperlink" Target="https://volxholds.com/catalogue/prises/v-base/ligne-cracks/asteroid-2-2-2/" TargetMode="External"/><Relationship Id="rId124" Type="http://schemas.openxmlformats.org/officeDocument/2006/relationships/hyperlink" Target="https://volxholds.com/catalogue/prises/v-base/ligne-desert/rodeo-2-2/" TargetMode="External"/><Relationship Id="rId70" Type="http://schemas.openxmlformats.org/officeDocument/2006/relationships/hyperlink" Target="https://volxholds.com/catalogue/prises/v-pure-2-0/simulator-5-2/" TargetMode="External"/><Relationship Id="rId91" Type="http://schemas.openxmlformats.org/officeDocument/2006/relationships/hyperlink" Target="https://volxholds.com/catalogue/prises/v-base/ligne-cracks/gravity-2-2-2/" TargetMode="External"/><Relationship Id="rId145" Type="http://schemas.openxmlformats.org/officeDocument/2006/relationships/hyperlink" Target="https://volxholds.com/catalogue/prises/v-base/ligne-bleau/apremont-2-2-2/" TargetMode="External"/><Relationship Id="rId166" Type="http://schemas.openxmlformats.org/officeDocument/2006/relationships/hyperlink" Target="https://volxholds.com/catalogue/prises/v-training/edges-l-2-2-2/" TargetMode="External"/><Relationship Id="rId1" Type="http://schemas.openxmlformats.org/officeDocument/2006/relationships/hyperlink" Target="https://volxholds.com/catalogue/prises/v-pure-2-0/cookies/" TargetMode="External"/><Relationship Id="rId28" Type="http://schemas.openxmlformats.org/officeDocument/2006/relationships/hyperlink" Target="https://volxholds.com/catalogue/prises/v-pure-2-0/sledges-3-2/" TargetMode="External"/><Relationship Id="rId49" Type="http://schemas.openxmlformats.org/officeDocument/2006/relationships/hyperlink" Target="https://volxholds.com/catalogue/prises/v-pure-2-0/gambler-2-2-2/" TargetMode="External"/><Relationship Id="rId114" Type="http://schemas.openxmlformats.org/officeDocument/2006/relationships/hyperlink" Target="https://volxholds.com/catalogue/prises/v-base/ligne-desert/pueblo-2-2/" TargetMode="External"/><Relationship Id="rId60" Type="http://schemas.openxmlformats.org/officeDocument/2006/relationships/hyperlink" Target="https://volxholds.com/catalogue/prises/v-pure-2-0/storm-2-2-2/" TargetMode="External"/><Relationship Id="rId81" Type="http://schemas.openxmlformats.org/officeDocument/2006/relationships/hyperlink" Target="https://volxholds.com/catalogue/prises/prises-packs/4a/" TargetMode="External"/><Relationship Id="rId135" Type="http://schemas.openxmlformats.org/officeDocument/2006/relationships/hyperlink" Target="https://volxholds.com/catalogue/prises/v-base/ligne-limestone/wormhole-2-2/" TargetMode="External"/><Relationship Id="rId156" Type="http://schemas.openxmlformats.org/officeDocument/2006/relationships/hyperlink" Target="https://volxholds.com/catalogue/prises/v-base/ligne-bleau/merveille-2-2-2/" TargetMode="External"/><Relationship Id="rId177" Type="http://schemas.openxmlformats.org/officeDocument/2006/relationships/hyperlink" Target="https://volxholds.com/catalogue/prises/v-pure-2-0/naf-na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volxholds.com/catalogue/prises/dual-text/miny/" TargetMode="External"/><Relationship Id="rId13" Type="http://schemas.openxmlformats.org/officeDocument/2006/relationships/hyperlink" Target="https://volxholds.com/catalogue/prises/dual-text/penta-gones-xxl-2/" TargetMode="External"/><Relationship Id="rId3" Type="http://schemas.openxmlformats.org/officeDocument/2006/relationships/hyperlink" Target="https://volxholds.com/catalogue/prises/dual-text/hexa-gones-xl-1/" TargetMode="External"/><Relationship Id="rId7" Type="http://schemas.openxmlformats.org/officeDocument/2006/relationships/hyperlink" Target="https://volxholds.com/catalogue/prises/dual-text/mini-soucoupe/" TargetMode="External"/><Relationship Id="rId12" Type="http://schemas.openxmlformats.org/officeDocument/2006/relationships/hyperlink" Target="https://volxholds.com/catalogue/prises/dual-text/penta-gones-xxl-1/" TargetMode="External"/><Relationship Id="rId2" Type="http://schemas.openxmlformats.org/officeDocument/2006/relationships/hyperlink" Target="https://volxholds.com/catalogue/prises/dual-text/eddy/" TargetMode="External"/><Relationship Id="rId1" Type="http://schemas.openxmlformats.org/officeDocument/2006/relationships/hyperlink" Target="https://volxholds.com/catalogue/prises/dual-text/cave/" TargetMode="External"/><Relationship Id="rId6" Type="http://schemas.openxmlformats.org/officeDocument/2006/relationships/hyperlink" Target="https://volxholds.com/catalogue/prises/dual-text/mini-ovni/" TargetMode="External"/><Relationship Id="rId11" Type="http://schemas.openxmlformats.org/officeDocument/2006/relationships/hyperlink" Target="https://volxholds.com/catalogue/prises/dual-text/penta-gones-s/" TargetMode="External"/><Relationship Id="rId5" Type="http://schemas.openxmlformats.org/officeDocument/2006/relationships/hyperlink" Target="https://volxholds.com/catalogue/prises/dual-text/hexa-gones-xl-3/" TargetMode="External"/><Relationship Id="rId15" Type="http://schemas.openxmlformats.org/officeDocument/2006/relationships/drawing" Target="../drawings/drawing4.xml"/><Relationship Id="rId10" Type="http://schemas.openxmlformats.org/officeDocument/2006/relationships/hyperlink" Target="https://volxholds.com/catalogue/prises/dual-text/penta-gones-l/" TargetMode="External"/><Relationship Id="rId4" Type="http://schemas.openxmlformats.org/officeDocument/2006/relationships/hyperlink" Target="https://volxholds.com/catalogue/prises/dual-text/hexa-gones-xl-2/" TargetMode="External"/><Relationship Id="rId9" Type="http://schemas.openxmlformats.org/officeDocument/2006/relationships/hyperlink" Target="https://volxholds.com/catalogue/prises/dual-text/ovni/"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https://volxholds.com/catalogue/prises/marque-inspir/grandma4/" TargetMode="External"/><Relationship Id="rId18" Type="http://schemas.openxmlformats.org/officeDocument/2006/relationships/hyperlink" Target="https://volxholds.com/catalogue/prises/marque-inspir/orl/" TargetMode="External"/><Relationship Id="rId26" Type="http://schemas.openxmlformats.org/officeDocument/2006/relationships/hyperlink" Target="https://volxholds.com/catalogue/prises/marque-inspir/vlc-cut-4/" TargetMode="External"/><Relationship Id="rId39" Type="http://schemas.openxmlformats.org/officeDocument/2006/relationships/printerSettings" Target="../printerSettings/printerSettings5.bin"/><Relationship Id="rId21" Type="http://schemas.openxmlformats.org/officeDocument/2006/relationships/hyperlink" Target="https://volxholds.com/catalogue/prises/marque-inspir/bac-flowers/" TargetMode="External"/><Relationship Id="rId34" Type="http://schemas.openxmlformats.org/officeDocument/2006/relationships/hyperlink" Target="https://volxholds.com/catalogue/prises/marque-inspir/grandma3/" TargetMode="External"/><Relationship Id="rId7" Type="http://schemas.openxmlformats.org/officeDocument/2006/relationships/hyperlink" Target="https://volxholds.com/catalogue/prises/marque-inspir/katini/" TargetMode="External"/><Relationship Id="rId12" Type="http://schemas.openxmlformats.org/officeDocument/2006/relationships/hyperlink" Target="https://volxholds.com/catalogue/prises/marque-inspir/grandma3/" TargetMode="External"/><Relationship Id="rId17" Type="http://schemas.openxmlformats.org/officeDocument/2006/relationships/hyperlink" Target="https://volxholds.com/catalogue/prises/marque-inspir/vlc-4/" TargetMode="External"/><Relationship Id="rId25" Type="http://schemas.openxmlformats.org/officeDocument/2006/relationships/hyperlink" Target="https://volxholds.com/catalogue/prises/marque-inspir/vlc-cut-3/" TargetMode="External"/><Relationship Id="rId33" Type="http://schemas.openxmlformats.org/officeDocument/2006/relationships/hyperlink" Target="https://volxholds.com/catalogue/prises/marque-inspir/grandma2/" TargetMode="External"/><Relationship Id="rId38" Type="http://schemas.openxmlformats.org/officeDocument/2006/relationships/hyperlink" Target="https://volxholds.com/catalogue/prises/marque-inspir/bac-flowers/" TargetMode="External"/><Relationship Id="rId2" Type="http://schemas.openxmlformats.org/officeDocument/2006/relationships/hyperlink" Target="https://volxholds.com/catalogue/prises/marque-inspir/santoko/" TargetMode="External"/><Relationship Id="rId16" Type="http://schemas.openxmlformats.org/officeDocument/2006/relationships/hyperlink" Target="https://volxholds.com/catalogue/prises/marque-inspir/vlc-3/" TargetMode="External"/><Relationship Id="rId20" Type="http://schemas.openxmlformats.org/officeDocument/2006/relationships/hyperlink" Target="https://volxholds.com/catalogue/prises/marque-inspir/brother/" TargetMode="External"/><Relationship Id="rId29" Type="http://schemas.openxmlformats.org/officeDocument/2006/relationships/hyperlink" Target="https://volxholds.com/catalogue/prises/marque-inspir/grandpa-2/" TargetMode="External"/><Relationship Id="rId1" Type="http://schemas.openxmlformats.org/officeDocument/2006/relationships/hyperlink" Target="https://volxholds.com/catalogue/prises/marque-inspir/galette/" TargetMode="External"/><Relationship Id="rId6" Type="http://schemas.openxmlformats.org/officeDocument/2006/relationships/hyperlink" Target="https://volxholds.com/catalogue/prises/marque-inspir/plouf/" TargetMode="External"/><Relationship Id="rId11" Type="http://schemas.openxmlformats.org/officeDocument/2006/relationships/hyperlink" Target="https://volxholds.com/catalogue/prises/marque-inspir/grandma2/" TargetMode="External"/><Relationship Id="rId24" Type="http://schemas.openxmlformats.org/officeDocument/2006/relationships/hyperlink" Target="https://volxholds.com/catalogue/prises/marque-inspir/vlc-cut-2/" TargetMode="External"/><Relationship Id="rId32" Type="http://schemas.openxmlformats.org/officeDocument/2006/relationships/hyperlink" Target="https://volxholds.com/catalogue/prises/marque-inspir/grandma1/" TargetMode="External"/><Relationship Id="rId37" Type="http://schemas.openxmlformats.org/officeDocument/2006/relationships/hyperlink" Target="https://volxholds.com/catalogue/prises/marque-inspir/applik/" TargetMode="External"/><Relationship Id="rId40" Type="http://schemas.openxmlformats.org/officeDocument/2006/relationships/drawing" Target="../drawings/drawing5.xml"/><Relationship Id="rId5" Type="http://schemas.openxmlformats.org/officeDocument/2006/relationships/hyperlink" Target="https://volxholds.com/catalogue/prises/marque-inspir/opinel/" TargetMode="External"/><Relationship Id="rId15" Type="http://schemas.openxmlformats.org/officeDocument/2006/relationships/hyperlink" Target="https://volxholds.com/catalogue/prises/marque-inspir/vlc-2/" TargetMode="External"/><Relationship Id="rId23" Type="http://schemas.openxmlformats.org/officeDocument/2006/relationships/hyperlink" Target="https://volxholds.com/catalogue/prises/marque-inspir/vlc-cut-1/" TargetMode="External"/><Relationship Id="rId28" Type="http://schemas.openxmlformats.org/officeDocument/2006/relationships/hyperlink" Target="https://volxholds.com/catalogue/prises/marque-inspir/grandpa-1/" TargetMode="External"/><Relationship Id="rId36" Type="http://schemas.openxmlformats.org/officeDocument/2006/relationships/hyperlink" Target="https://volxholds.com/catalogue/prises/marque-inspir/orl/" TargetMode="External"/><Relationship Id="rId10" Type="http://schemas.openxmlformats.org/officeDocument/2006/relationships/hyperlink" Target="https://volxholds.com/catalogue/prises/marque-inspir/grandma1/" TargetMode="External"/><Relationship Id="rId19" Type="http://schemas.openxmlformats.org/officeDocument/2006/relationships/hyperlink" Target="https://volxholds.com/catalogue/prises/marque-inspir/applik/" TargetMode="External"/><Relationship Id="rId31" Type="http://schemas.openxmlformats.org/officeDocument/2006/relationships/hyperlink" Target="https://volxholds.com/catalogue/prises/marque-inspir/plince/" TargetMode="External"/><Relationship Id="rId4" Type="http://schemas.openxmlformats.org/officeDocument/2006/relationships/hyperlink" Target="https://volxholds.com/catalogue/prises/marque-inspir/stick/" TargetMode="External"/><Relationship Id="rId9" Type="http://schemas.openxmlformats.org/officeDocument/2006/relationships/hyperlink" Target="https://volxholds.com/catalogue/prises/marque-inspir/katana/" TargetMode="External"/><Relationship Id="rId14" Type="http://schemas.openxmlformats.org/officeDocument/2006/relationships/hyperlink" Target="https://volxholds.com/catalogue/prises/marque-inspir/vlc-1/" TargetMode="External"/><Relationship Id="rId22" Type="http://schemas.openxmlformats.org/officeDocument/2006/relationships/hyperlink" Target="https://volxholds.com/catalogue/prises/marque-inspir/pinchter/" TargetMode="External"/><Relationship Id="rId27" Type="http://schemas.openxmlformats.org/officeDocument/2006/relationships/hyperlink" Target="https://volxholds.com/catalogue/prises/marque-inspir/kifeet/" TargetMode="External"/><Relationship Id="rId30" Type="http://schemas.openxmlformats.org/officeDocument/2006/relationships/hyperlink" Target="https://volxholds.com/catalogue/prises/marque-inspir/bacs-de-descente/" TargetMode="External"/><Relationship Id="rId35" Type="http://schemas.openxmlformats.org/officeDocument/2006/relationships/hyperlink" Target="https://volxholds.com/catalogue/prises/marque-inspir/grandma4/" TargetMode="External"/><Relationship Id="rId8" Type="http://schemas.openxmlformats.org/officeDocument/2006/relationships/hyperlink" Target="https://volxholds.com/catalogue/prises/marque-inspir/plince/" TargetMode="External"/><Relationship Id="rId3" Type="http://schemas.openxmlformats.org/officeDocument/2006/relationships/hyperlink" Target="https://volxholds.com/catalogue/prises/marque-inspir/lames/"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volxholds.com/catalogue/volumes/v-wood/delta-14-2/" TargetMode="External"/><Relationship Id="rId18" Type="http://schemas.openxmlformats.org/officeDocument/2006/relationships/hyperlink" Target="https://volxholds.com/catalogue/volumes/v-wood/hedris-2-2/" TargetMode="External"/><Relationship Id="rId26" Type="http://schemas.openxmlformats.org/officeDocument/2006/relationships/hyperlink" Target="https://volxholds.com/catalogue/volumes/v-wood/quadrivex/" TargetMode="External"/><Relationship Id="rId3" Type="http://schemas.openxmlformats.org/officeDocument/2006/relationships/hyperlink" Target="https://volxholds.com/catalogue/volumes/v-wood/delta-3-2/" TargetMode="External"/><Relationship Id="rId21" Type="http://schemas.openxmlformats.org/officeDocument/2006/relationships/hyperlink" Target="https://volxholds.com/catalogue/volumes/v-wood/starsystem-2-2/" TargetMode="External"/><Relationship Id="rId7" Type="http://schemas.openxmlformats.org/officeDocument/2006/relationships/hyperlink" Target="https://volxholds.com/catalogue/volumes/v-wood/delta-8-2/" TargetMode="External"/><Relationship Id="rId12" Type="http://schemas.openxmlformats.org/officeDocument/2006/relationships/hyperlink" Target="https://volxholds.com/catalogue/volumes/v-wood/delta-13-2/" TargetMode="External"/><Relationship Id="rId17" Type="http://schemas.openxmlformats.org/officeDocument/2006/relationships/hyperlink" Target="https://volxholds.com/catalogue/volumes/v-wood/hedris-1-2/" TargetMode="External"/><Relationship Id="rId25" Type="http://schemas.openxmlformats.org/officeDocument/2006/relationships/hyperlink" Target="https://volxholds.com/catalogue/volumes/v-wood/carre/" TargetMode="External"/><Relationship Id="rId33" Type="http://schemas.openxmlformats.org/officeDocument/2006/relationships/drawing" Target="../drawings/drawing6.xml"/><Relationship Id="rId2" Type="http://schemas.openxmlformats.org/officeDocument/2006/relationships/hyperlink" Target="https://volxholds.com/catalogue/volumes/v-wood/delta-2-2/" TargetMode="External"/><Relationship Id="rId16" Type="http://schemas.openxmlformats.org/officeDocument/2006/relationships/hyperlink" Target="https://volxholds.com/catalogue/volumes/v-wood/cairn-5-2/" TargetMode="External"/><Relationship Id="rId20" Type="http://schemas.openxmlformats.org/officeDocument/2006/relationships/hyperlink" Target="https://volxholds.com/catalogue/volumes/v-wood/starsystem-1-2/" TargetMode="External"/><Relationship Id="rId29" Type="http://schemas.openxmlformats.org/officeDocument/2006/relationships/hyperlink" Target="https://volxholds.com/catalogue/volumes/v-wood/pyramide/" TargetMode="External"/><Relationship Id="rId1" Type="http://schemas.openxmlformats.org/officeDocument/2006/relationships/hyperlink" Target="https://volxholds.com/catalogue/volumes/v-wood/delta-1-2/" TargetMode="External"/><Relationship Id="rId6" Type="http://schemas.openxmlformats.org/officeDocument/2006/relationships/hyperlink" Target="https://volxholds.com/catalogue/volumes/v-wood/delta-6-2/" TargetMode="External"/><Relationship Id="rId11" Type="http://schemas.openxmlformats.org/officeDocument/2006/relationships/hyperlink" Target="https://volxholds.com/catalogue/volumes/v-wood/delta-12-2/" TargetMode="External"/><Relationship Id="rId24" Type="http://schemas.openxmlformats.org/officeDocument/2006/relationships/hyperlink" Target="https://volxholds.com/catalogue/volumes/v-wood/starsystem-3c-2/" TargetMode="External"/><Relationship Id="rId32" Type="http://schemas.openxmlformats.org/officeDocument/2006/relationships/printerSettings" Target="../printerSettings/printerSettings6.bin"/><Relationship Id="rId5" Type="http://schemas.openxmlformats.org/officeDocument/2006/relationships/hyperlink" Target="https://volxholds.com/catalogue/volumes/v-wood/delta-5-2/" TargetMode="External"/><Relationship Id="rId15" Type="http://schemas.openxmlformats.org/officeDocument/2006/relationships/hyperlink" Target="https://volxholds.com/catalogue/volumes/v-wood/cairn-2-2/" TargetMode="External"/><Relationship Id="rId23" Type="http://schemas.openxmlformats.org/officeDocument/2006/relationships/hyperlink" Target="https://volxholds.com/catalogue/volumes/v-wood/starsystem-3-2/" TargetMode="External"/><Relationship Id="rId28" Type="http://schemas.openxmlformats.org/officeDocument/2006/relationships/hyperlink" Target="https://volxholds.com/catalogue/volumes/v-wood/penta/" TargetMode="External"/><Relationship Id="rId10" Type="http://schemas.openxmlformats.org/officeDocument/2006/relationships/hyperlink" Target="https://volxholds.com/catalogue/volumes/v-wood/delta-11-2/" TargetMode="External"/><Relationship Id="rId19" Type="http://schemas.openxmlformats.org/officeDocument/2006/relationships/hyperlink" Target="https://volxholds.com/catalogue/volumes/v-wood/hedris-3-2/" TargetMode="External"/><Relationship Id="rId31" Type="http://schemas.openxmlformats.org/officeDocument/2006/relationships/hyperlink" Target="https://volxholds.com/catalogue/volumes/v-wood/coffin/" TargetMode="External"/><Relationship Id="rId4" Type="http://schemas.openxmlformats.org/officeDocument/2006/relationships/hyperlink" Target="https://volxholds.com/catalogue/volumes/v-wood/delta-4-2/" TargetMode="External"/><Relationship Id="rId9" Type="http://schemas.openxmlformats.org/officeDocument/2006/relationships/hyperlink" Target="https://volxholds.com/catalogue/volumes/v-wood/delta-10-2/" TargetMode="External"/><Relationship Id="rId14" Type="http://schemas.openxmlformats.org/officeDocument/2006/relationships/hyperlink" Target="https://volxholds.com/catalogue/volumes/v-wood/delta-15-2/" TargetMode="External"/><Relationship Id="rId22" Type="http://schemas.openxmlformats.org/officeDocument/2006/relationships/hyperlink" Target="https://volxholds.com/catalogue/volumes/v-wood/starsystem-2c-2/" TargetMode="External"/><Relationship Id="rId27" Type="http://schemas.openxmlformats.org/officeDocument/2006/relationships/hyperlink" Target="https://volxholds.com/catalogue/volumes/v-wood/fam-2-3-v4/" TargetMode="External"/><Relationship Id="rId30" Type="http://schemas.openxmlformats.org/officeDocument/2006/relationships/hyperlink" Target="https://volxholds.com/catalogue/volumes/v-wood/trap/" TargetMode="External"/><Relationship Id="rId8" Type="http://schemas.openxmlformats.org/officeDocument/2006/relationships/hyperlink" Target="https://volxholds.com/catalogue/volumes/v-wood/delta-9-2/"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volxholds.com/catalogue/prises/speed-holds/speed-holds-2/speed-holds-pack-15m-2/" TargetMode="External"/><Relationship Id="rId3" Type="http://schemas.openxmlformats.org/officeDocument/2006/relationships/hyperlink" Target="https://volxholds.com/catalogue/prises/speed-holds/ifsc-official/ifsc-official-speed-holds-foot-2/" TargetMode="External"/><Relationship Id="rId7" Type="http://schemas.openxmlformats.org/officeDocument/2006/relationships/hyperlink" Target="https://volxholds.com/catalogue/prises/speed-holds/speed-holds-2/speed-holds-pack-10m-2/" TargetMode="External"/><Relationship Id="rId2" Type="http://schemas.openxmlformats.org/officeDocument/2006/relationships/hyperlink" Target="https://volxholds.com/catalogue/prises/speed-holds/ifsc-official/speed-holds-ifsc-official-pack-10m-2/" TargetMode="External"/><Relationship Id="rId1" Type="http://schemas.openxmlformats.org/officeDocument/2006/relationships/hyperlink" Target="https://volxholds.com/catalogue/prises/speed-holds/ifsc-official/speed-holds-ifsc-official-pack-15m-2/" TargetMode="External"/><Relationship Id="rId6" Type="http://schemas.openxmlformats.org/officeDocument/2006/relationships/hyperlink" Target="https://volxholds.com/catalogue/prises/speed-holds/speed-holds-2/foot/" TargetMode="External"/><Relationship Id="rId5" Type="http://schemas.openxmlformats.org/officeDocument/2006/relationships/hyperlink" Target="https://volxholds.com/catalogue/prises/speed-holds/speed-holds-2/speed-holds-hand-2/" TargetMode="External"/><Relationship Id="rId10" Type="http://schemas.openxmlformats.org/officeDocument/2006/relationships/drawing" Target="../drawings/drawing7.xml"/><Relationship Id="rId4" Type="http://schemas.openxmlformats.org/officeDocument/2006/relationships/hyperlink" Target="https://volxholds.com/catalogue/prises/speed-holds/ifsc-official/ifsc-official-speed-holds-hand-1/" TargetMode="External"/><Relationship Id="rId9"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B220D-DFB2-4236-A41C-F550D7AFA703}">
  <sheetPr>
    <pageSetUpPr fitToPage="1"/>
  </sheetPr>
  <dimension ref="A2:N35"/>
  <sheetViews>
    <sheetView tabSelected="1" zoomScaleNormal="100" workbookViewId="0">
      <selection activeCell="K6" sqref="K6"/>
    </sheetView>
  </sheetViews>
  <sheetFormatPr baseColWidth="10" defaultColWidth="11.5546875" defaultRowHeight="13.2"/>
  <cols>
    <col min="1" max="1" width="27.6640625" customWidth="1"/>
    <col min="2" max="2" width="20.33203125" customWidth="1"/>
    <col min="3" max="3" width="24.33203125" bestFit="1" customWidth="1"/>
    <col min="4" max="4" width="14.5546875" customWidth="1"/>
    <col min="5" max="5" width="24.33203125" customWidth="1"/>
    <col min="6" max="7" width="16.109375" bestFit="1" customWidth="1"/>
    <col min="8" max="8" width="12.88671875" customWidth="1"/>
    <col min="9" max="9" width="25.5546875" bestFit="1" customWidth="1"/>
    <col min="10" max="10" width="7.6640625" customWidth="1"/>
    <col min="11" max="11" width="17.33203125" customWidth="1"/>
    <col min="15" max="16384" width="11.5546875" style="4"/>
  </cols>
  <sheetData>
    <row r="2" spans="1:14" ht="187.5" customHeight="1">
      <c r="A2" s="493"/>
      <c r="B2" s="493"/>
      <c r="C2" s="493"/>
      <c r="D2" s="493"/>
      <c r="E2" s="493"/>
      <c r="F2" s="493"/>
      <c r="G2" s="493"/>
      <c r="H2" s="493"/>
      <c r="I2" s="493"/>
      <c r="J2" s="493"/>
    </row>
    <row r="3" spans="1:14" ht="13.8" thickBot="1">
      <c r="A3" s="32"/>
      <c r="B3" s="32"/>
      <c r="C3" s="32"/>
      <c r="D3" s="32"/>
      <c r="E3" s="32"/>
      <c r="F3" s="32"/>
      <c r="G3" s="32"/>
      <c r="H3" s="32"/>
      <c r="I3" s="32"/>
      <c r="J3" s="32"/>
      <c r="N3" s="4"/>
    </row>
    <row r="4" spans="1:14" ht="13.2" customHeight="1">
      <c r="A4" s="499" t="s">
        <v>562</v>
      </c>
      <c r="B4" s="500"/>
      <c r="C4" s="501"/>
      <c r="E4" s="508" t="s">
        <v>563</v>
      </c>
      <c r="F4" s="509"/>
      <c r="G4" s="509"/>
      <c r="H4" s="509"/>
      <c r="I4" s="509"/>
      <c r="J4" s="510"/>
      <c r="K4" s="4"/>
      <c r="L4" s="4"/>
      <c r="N4" s="4"/>
    </row>
    <row r="5" spans="1:14" ht="13.2" customHeight="1">
      <c r="A5" s="502"/>
      <c r="B5" s="503"/>
      <c r="C5" s="504"/>
      <c r="E5" s="511"/>
      <c r="F5" s="512"/>
      <c r="G5" s="512"/>
      <c r="H5" s="512"/>
      <c r="I5" s="512"/>
      <c r="J5" s="513"/>
      <c r="K5" s="4"/>
      <c r="L5" s="4"/>
      <c r="N5" s="4"/>
    </row>
    <row r="6" spans="1:14" ht="13.2" customHeight="1">
      <c r="A6" s="502"/>
      <c r="B6" s="503"/>
      <c r="C6" s="504"/>
      <c r="E6" s="511"/>
      <c r="F6" s="512"/>
      <c r="G6" s="512"/>
      <c r="H6" s="512"/>
      <c r="I6" s="512"/>
      <c r="J6" s="513"/>
      <c r="K6" s="4"/>
      <c r="L6" s="4"/>
      <c r="N6" s="4"/>
    </row>
    <row r="7" spans="1:14" ht="13.2" customHeight="1">
      <c r="A7" s="502"/>
      <c r="B7" s="503"/>
      <c r="C7" s="504"/>
      <c r="E7" s="511"/>
      <c r="F7" s="512"/>
      <c r="G7" s="512"/>
      <c r="H7" s="512"/>
      <c r="I7" s="512"/>
      <c r="J7" s="513"/>
      <c r="K7" s="4"/>
      <c r="L7" s="4"/>
      <c r="N7" s="4"/>
    </row>
    <row r="8" spans="1:14" ht="13.2" customHeight="1">
      <c r="A8" s="502"/>
      <c r="B8" s="503"/>
      <c r="C8" s="504"/>
      <c r="E8" s="511"/>
      <c r="F8" s="512"/>
      <c r="G8" s="512"/>
      <c r="H8" s="512"/>
      <c r="I8" s="512"/>
      <c r="J8" s="513"/>
      <c r="K8" s="4"/>
      <c r="L8" s="4"/>
      <c r="N8" s="4"/>
    </row>
    <row r="9" spans="1:14" ht="13.2" customHeight="1">
      <c r="A9" s="502"/>
      <c r="B9" s="503"/>
      <c r="C9" s="504"/>
      <c r="E9" s="511"/>
      <c r="F9" s="512"/>
      <c r="G9" s="512"/>
      <c r="H9" s="512"/>
      <c r="I9" s="512"/>
      <c r="J9" s="513"/>
      <c r="N9" s="4"/>
    </row>
    <row r="10" spans="1:14" ht="13.95" customHeight="1">
      <c r="A10" s="502"/>
      <c r="B10" s="503"/>
      <c r="C10" s="504"/>
      <c r="E10" s="511"/>
      <c r="F10" s="512"/>
      <c r="G10" s="512"/>
      <c r="H10" s="512"/>
      <c r="I10" s="512"/>
      <c r="J10" s="513"/>
      <c r="N10" s="4"/>
    </row>
    <row r="11" spans="1:14" ht="20.399999999999999">
      <c r="A11" s="502"/>
      <c r="B11" s="503"/>
      <c r="C11" s="504"/>
      <c r="E11" s="511"/>
      <c r="F11" s="512"/>
      <c r="G11" s="512"/>
      <c r="H11" s="512"/>
      <c r="I11" s="512"/>
      <c r="J11" s="513"/>
      <c r="K11" s="475"/>
      <c r="L11" s="475"/>
      <c r="N11" s="4"/>
    </row>
    <row r="12" spans="1:14" ht="13.2" customHeight="1">
      <c r="A12" s="502"/>
      <c r="B12" s="503"/>
      <c r="C12" s="504"/>
      <c r="E12" s="511"/>
      <c r="F12" s="512"/>
      <c r="G12" s="512"/>
      <c r="H12" s="512"/>
      <c r="I12" s="512"/>
      <c r="J12" s="513"/>
      <c r="K12" s="475"/>
      <c r="L12" s="475"/>
      <c r="N12" s="4"/>
    </row>
    <row r="13" spans="1:14" ht="13.2" customHeight="1">
      <c r="A13" s="502"/>
      <c r="B13" s="503"/>
      <c r="C13" s="504"/>
      <c r="E13" s="511"/>
      <c r="F13" s="512"/>
      <c r="G13" s="512"/>
      <c r="H13" s="512"/>
      <c r="I13" s="512"/>
      <c r="J13" s="513"/>
      <c r="K13" s="475"/>
      <c r="L13" s="475"/>
      <c r="N13" s="4"/>
    </row>
    <row r="14" spans="1:14" ht="13.2" customHeight="1">
      <c r="A14" s="502"/>
      <c r="B14" s="503"/>
      <c r="C14" s="504"/>
      <c r="E14" s="511"/>
      <c r="F14" s="512"/>
      <c r="G14" s="512"/>
      <c r="H14" s="512"/>
      <c r="I14" s="512"/>
      <c r="J14" s="513"/>
      <c r="K14" s="475"/>
      <c r="L14" s="475"/>
      <c r="N14" s="4"/>
    </row>
    <row r="15" spans="1:14" ht="13.95" customHeight="1" thickBot="1">
      <c r="A15" s="505"/>
      <c r="B15" s="506"/>
      <c r="C15" s="507"/>
      <c r="E15" s="514"/>
      <c r="F15" s="515"/>
      <c r="G15" s="515"/>
      <c r="H15" s="515"/>
      <c r="I15" s="515"/>
      <c r="J15" s="516"/>
      <c r="K15" s="475"/>
      <c r="L15" s="475"/>
      <c r="N15" s="4"/>
    </row>
    <row r="16" spans="1:14" ht="13.8" thickBot="1">
      <c r="N16" s="4"/>
    </row>
    <row r="17" spans="1:14" ht="13.8" thickBot="1">
      <c r="A17" s="497" t="s">
        <v>501</v>
      </c>
      <c r="B17" s="517"/>
      <c r="C17" s="498"/>
      <c r="E17" s="494" t="s">
        <v>502</v>
      </c>
      <c r="F17" s="495"/>
      <c r="G17" s="496"/>
      <c r="I17" s="497" t="s">
        <v>503</v>
      </c>
      <c r="J17" s="498"/>
      <c r="K17" s="33"/>
      <c r="N17" s="4"/>
    </row>
    <row r="18" spans="1:14">
      <c r="E18" s="34"/>
      <c r="F18" s="34"/>
      <c r="G18" s="34"/>
      <c r="N18" s="4"/>
    </row>
    <row r="19" spans="1:14">
      <c r="B19" s="30" t="s">
        <v>504</v>
      </c>
      <c r="C19" s="30" t="s">
        <v>564</v>
      </c>
      <c r="E19" s="30" t="s">
        <v>505</v>
      </c>
      <c r="F19" s="30" t="s">
        <v>506</v>
      </c>
      <c r="G19" s="30" t="s">
        <v>327</v>
      </c>
      <c r="I19" s="482" t="s">
        <v>505</v>
      </c>
      <c r="J19" s="482" t="s">
        <v>327</v>
      </c>
      <c r="K19" s="35"/>
      <c r="N19" s="4"/>
    </row>
    <row r="20" spans="1:14">
      <c r="A20" s="23" t="s">
        <v>507</v>
      </c>
      <c r="B20" s="24">
        <f>'VOLX - Holds PU '!B67</f>
        <v>0</v>
      </c>
      <c r="C20" s="24">
        <f>B20-J20*B20</f>
        <v>0</v>
      </c>
      <c r="E20" s="23" t="s">
        <v>507</v>
      </c>
      <c r="F20" s="25">
        <f>'VOLX - Holds PU '!B68</f>
        <v>0</v>
      </c>
      <c r="G20" s="26">
        <f t="shared" ref="G20:G28" si="0">IFERROR(F20/$F$29,0)</f>
        <v>0</v>
      </c>
      <c r="I20" s="483" t="s">
        <v>516</v>
      </c>
      <c r="J20" s="484">
        <v>0</v>
      </c>
      <c r="K20" s="22"/>
      <c r="N20" s="4"/>
    </row>
    <row r="21" spans="1:14">
      <c r="A21" s="23" t="s">
        <v>508</v>
      </c>
      <c r="B21" s="24">
        <f>'VOLX - Holds PE'!B210</f>
        <v>0</v>
      </c>
      <c r="C21" s="24">
        <f>B21-J21*B21</f>
        <v>0</v>
      </c>
      <c r="E21" s="23" t="s">
        <v>508</v>
      </c>
      <c r="F21" s="27">
        <f>'VOLX - Holds PE'!B211</f>
        <v>0</v>
      </c>
      <c r="G21" s="26">
        <f t="shared" si="0"/>
        <v>0</v>
      </c>
      <c r="I21" s="483" t="s">
        <v>517</v>
      </c>
      <c r="J21" s="484">
        <v>0</v>
      </c>
      <c r="K21" s="10"/>
      <c r="N21" s="4"/>
    </row>
    <row r="22" spans="1:14">
      <c r="A22" s="23" t="s">
        <v>509</v>
      </c>
      <c r="B22" s="24">
        <f>'VOLX - Holds Dual Texture'!B27</f>
        <v>0</v>
      </c>
      <c r="C22" s="1">
        <f>B22-J22*B22</f>
        <v>0</v>
      </c>
      <c r="E22" s="23" t="s">
        <v>509</v>
      </c>
      <c r="F22" s="27">
        <f>'VOLX - Holds Dual Texture'!B28</f>
        <v>0</v>
      </c>
      <c r="G22" s="26">
        <f t="shared" si="0"/>
        <v>0</v>
      </c>
      <c r="I22" s="483" t="s">
        <v>518</v>
      </c>
      <c r="J22" s="484">
        <v>0</v>
      </c>
      <c r="N22" s="4"/>
    </row>
    <row r="23" spans="1:14">
      <c r="A23" s="23" t="s">
        <v>510</v>
      </c>
      <c r="B23" s="28">
        <f>'INSPIR - Holds PE PU'!B56</f>
        <v>0</v>
      </c>
      <c r="C23" s="1">
        <f>B23-J23*B23</f>
        <v>0</v>
      </c>
      <c r="E23" s="23" t="s">
        <v>510</v>
      </c>
      <c r="F23" s="29">
        <f>'INSPIR - Holds PE PU'!B57</f>
        <v>0</v>
      </c>
      <c r="G23" s="26">
        <f t="shared" si="0"/>
        <v>0</v>
      </c>
      <c r="I23" s="483" t="s">
        <v>519</v>
      </c>
      <c r="J23" s="484">
        <v>0</v>
      </c>
      <c r="N23" s="4"/>
    </row>
    <row r="24" spans="1:14">
      <c r="A24" s="6" t="s">
        <v>511</v>
      </c>
      <c r="B24" s="7">
        <f>SUM(B20:B23)</f>
        <v>0</v>
      </c>
      <c r="C24" s="7">
        <f>SUM(C20:C23)</f>
        <v>0</v>
      </c>
      <c r="E24" s="6" t="s">
        <v>511</v>
      </c>
      <c r="F24" s="8">
        <f>SUM(F20:F23)</f>
        <v>0</v>
      </c>
      <c r="G24" s="9">
        <f t="shared" si="0"/>
        <v>0</v>
      </c>
      <c r="I24" s="485"/>
      <c r="J24" s="484"/>
      <c r="K24" s="10"/>
      <c r="N24" s="4"/>
    </row>
    <row r="25" spans="1:14">
      <c r="A25" s="30" t="s">
        <v>512</v>
      </c>
      <c r="B25" s="24">
        <f>'VOLX - Wood Volumes'!B38</f>
        <v>0</v>
      </c>
      <c r="C25" s="24">
        <f>B25-J25*B25</f>
        <v>0</v>
      </c>
      <c r="E25" s="30" t="s">
        <v>512</v>
      </c>
      <c r="F25" s="27">
        <f>'VOLX - Wood Volumes'!B39</f>
        <v>0</v>
      </c>
      <c r="G25" s="26">
        <f t="shared" si="0"/>
        <v>0</v>
      </c>
      <c r="I25" s="486" t="s">
        <v>565</v>
      </c>
      <c r="J25" s="484">
        <v>0</v>
      </c>
      <c r="N25" s="4"/>
    </row>
    <row r="26" spans="1:14">
      <c r="A26" s="6" t="s">
        <v>513</v>
      </c>
      <c r="B26" s="7">
        <f>SUM(B25:B25)</f>
        <v>0</v>
      </c>
      <c r="C26" s="7">
        <f>SUM(C25:C25)</f>
        <v>0</v>
      </c>
      <c r="E26" s="6" t="s">
        <v>513</v>
      </c>
      <c r="F26" s="8">
        <f>SUM(F25:F25)</f>
        <v>0</v>
      </c>
      <c r="G26" s="9">
        <f t="shared" si="0"/>
        <v>0</v>
      </c>
      <c r="I26" s="487"/>
      <c r="J26" s="484"/>
      <c r="N26" s="4"/>
    </row>
    <row r="27" spans="1:14">
      <c r="A27" s="476" t="s">
        <v>566</v>
      </c>
      <c r="B27" s="2">
        <f>'Speed Holds IFSC'!B17</f>
        <v>0</v>
      </c>
      <c r="C27" s="31">
        <f>B27-J27*B27</f>
        <v>0</v>
      </c>
      <c r="E27" s="476" t="s">
        <v>566</v>
      </c>
      <c r="F27" s="29">
        <f>'Speed Holds IFSC'!B18</f>
        <v>0</v>
      </c>
      <c r="G27" s="26">
        <f t="shared" si="0"/>
        <v>0</v>
      </c>
      <c r="I27" s="487" t="s">
        <v>567</v>
      </c>
      <c r="J27" s="484">
        <v>0</v>
      </c>
      <c r="N27" s="4"/>
    </row>
    <row r="28" spans="1:14">
      <c r="A28" s="6" t="s">
        <v>514</v>
      </c>
      <c r="B28" s="7">
        <f>SUM(B27)</f>
        <v>0</v>
      </c>
      <c r="C28" s="7">
        <f t="shared" ref="C28" si="1">SUM(C27)</f>
        <v>0</v>
      </c>
      <c r="E28" s="6" t="s">
        <v>514</v>
      </c>
      <c r="F28" s="8">
        <f>SUM(F27)</f>
        <v>0</v>
      </c>
      <c r="G28" s="9">
        <f t="shared" si="0"/>
        <v>0</v>
      </c>
      <c r="J28" s="10"/>
      <c r="N28" s="4"/>
    </row>
    <row r="29" spans="1:14">
      <c r="A29" s="11" t="s">
        <v>515</v>
      </c>
      <c r="B29" s="3">
        <f>B26+B24+B28</f>
        <v>0</v>
      </c>
      <c r="C29" s="3">
        <f>C26+C24+C28</f>
        <v>0</v>
      </c>
      <c r="E29" s="11" t="s">
        <v>515</v>
      </c>
      <c r="F29" s="489">
        <f>SUM(F20:F23,F25,F27)</f>
        <v>0</v>
      </c>
      <c r="G29" s="12">
        <f>IFERROR(F29/$F$29,0)</f>
        <v>0</v>
      </c>
      <c r="N29" s="4"/>
    </row>
    <row r="30" spans="1:14" ht="13.8" thickBot="1">
      <c r="A30" s="13"/>
      <c r="K30" s="14"/>
    </row>
    <row r="31" spans="1:14" ht="14.4" thickBot="1">
      <c r="A31" s="13"/>
      <c r="B31" s="490" t="s">
        <v>568</v>
      </c>
      <c r="C31" s="491"/>
      <c r="D31" s="491"/>
      <c r="E31" s="491"/>
      <c r="F31" s="491"/>
      <c r="G31" s="491"/>
      <c r="H31" s="491"/>
      <c r="I31" s="492"/>
      <c r="K31" s="14"/>
    </row>
    <row r="32" spans="1:14" ht="13.8" thickBot="1"/>
    <row r="33" spans="2:9" ht="14.4" thickBot="1">
      <c r="B33" s="324" t="s">
        <v>31</v>
      </c>
      <c r="C33" s="472" t="s">
        <v>32</v>
      </c>
      <c r="D33" s="472" t="s">
        <v>33</v>
      </c>
      <c r="E33" s="472" t="s">
        <v>569</v>
      </c>
      <c r="F33" s="472" t="s">
        <v>35</v>
      </c>
      <c r="G33" s="472" t="s">
        <v>36</v>
      </c>
      <c r="H33" s="248" t="s">
        <v>570</v>
      </c>
      <c r="I33" s="17" t="s">
        <v>156</v>
      </c>
    </row>
    <row r="34" spans="2:9" ht="13.8" thickBot="1">
      <c r="B34" s="18">
        <f>SUM('INSPIR - Holds PE PU'!AA57+'INSPIR - Holds PE PU'!AA58+'VOLX - Holds Dual Texture'!AA28+'VOLX - Holds PU '!AA68+'VOLX - Holds PE'!AA211)</f>
        <v>0</v>
      </c>
      <c r="C34" s="18">
        <f>SUM('INSPIR - Holds PE PU'!AB57+'INSPIR - Holds PE PU'!AB58+'VOLX - Holds Dual Texture'!AB28+'VOLX - Holds PU '!AB68+'VOLX - Holds PE'!AB211)</f>
        <v>0</v>
      </c>
      <c r="D34" s="18">
        <f>SUM('INSPIR - Holds PE PU'!AC57+'INSPIR - Holds PE PU'!AC58+'VOLX - Holds Dual Texture'!AC28+'VOLX - Holds PU '!AC68+'VOLX - Holds PE'!AC211)</f>
        <v>0</v>
      </c>
      <c r="E34" s="18">
        <f>SUM('INSPIR - Holds PE PU'!AD57+'INSPIR - Holds PE PU'!AD58+'VOLX - Holds Dual Texture'!AD28+'VOLX - Holds PU '!AD68+'VOLX - Holds PE'!AD211)</f>
        <v>0</v>
      </c>
      <c r="F34" s="18">
        <f>SUM('INSPIR - Holds PE PU'!AE57+'INSPIR - Holds PE PU'!AE58+'VOLX - Holds Dual Texture'!AE28+'VOLX - Holds PU '!AE68+'VOLX - Holds PE'!AE211)</f>
        <v>0</v>
      </c>
      <c r="G34" s="18">
        <f>SUM('INSPIR - Holds PE PU'!AF57+'INSPIR - Holds PE PU'!AF58+'VOLX - Holds Dual Texture'!AF28+'VOLX - Holds PU '!AF68+'VOLX - Holds PE'!AF211)</f>
        <v>0</v>
      </c>
      <c r="H34" s="18">
        <f>SUM('INSPIR - Holds PE PU'!AG57+'INSPIR - Holds PE PU'!AG58+'VOLX - Holds Dual Texture'!AG28+'VOLX - Holds PU '!AG68+'VOLX - Holds PE'!AG211)</f>
        <v>0</v>
      </c>
      <c r="I34" s="19">
        <f>SUM(B34:H34)</f>
        <v>0</v>
      </c>
    </row>
    <row r="35" spans="2:9" ht="13.8" thickBot="1">
      <c r="B35" s="20">
        <f t="shared" ref="B35:I35" si="2">IFERROR(B34/$I$34,0)</f>
        <v>0</v>
      </c>
      <c r="C35" s="20">
        <f t="shared" si="2"/>
        <v>0</v>
      </c>
      <c r="D35" s="20">
        <f t="shared" si="2"/>
        <v>0</v>
      </c>
      <c r="E35" s="20">
        <f t="shared" si="2"/>
        <v>0</v>
      </c>
      <c r="F35" s="20">
        <f t="shared" si="2"/>
        <v>0</v>
      </c>
      <c r="G35" s="20">
        <f t="shared" si="2"/>
        <v>0</v>
      </c>
      <c r="H35" s="20">
        <f t="shared" si="2"/>
        <v>0</v>
      </c>
      <c r="I35" s="21">
        <f t="shared" si="2"/>
        <v>0</v>
      </c>
    </row>
  </sheetData>
  <sheetProtection algorithmName="SHA-512" hashValue="NqlPtqrIjmtdvR1lxQjXhLrO2j/5hcIR0XAnVRK3Kco3M9wbAjyduBhklzpOVsVF8YMoGgN13TyoJcaX19+2qA==" saltValue="Vv2YNGmmOCY0CIEtPL4C0Q==" spinCount="100000" sheet="1" objects="1" scenarios="1"/>
  <mergeCells count="10">
    <mergeCell ref="B31:I31"/>
    <mergeCell ref="H2:J2"/>
    <mergeCell ref="A2:B2"/>
    <mergeCell ref="E2:G2"/>
    <mergeCell ref="E17:G17"/>
    <mergeCell ref="C2:D2"/>
    <mergeCell ref="I17:J17"/>
    <mergeCell ref="A4:C15"/>
    <mergeCell ref="E4:J15"/>
    <mergeCell ref="A17:C17"/>
  </mergeCells>
  <pageMargins left="0.70866141732283472" right="0.70866141732283472" top="0.74803149606299213" bottom="0.74803149606299213" header="0.31496062992125984" footer="0.31496062992125984"/>
  <pageSetup paperSize="9" fitToWidth="2" fitToHeight="10" orientation="landscape" horizontalDpi="1200" verticalDpi="1200" r:id="rId1"/>
  <ignoredErrors>
    <ignoredError sqref="C26"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65136-4C86-4803-B2A2-8F814167863F}">
  <sheetPr>
    <tabColor rgb="FFCC00CC"/>
    <pageSetUpPr fitToPage="1"/>
  </sheetPr>
  <dimension ref="A1:BQ69"/>
  <sheetViews>
    <sheetView zoomScale="90" zoomScaleNormal="90" workbookViewId="0">
      <pane xSplit="1" ySplit="2" topLeftCell="B28" activePane="bottomRight" state="frozen"/>
      <selection activeCell="L5" sqref="L5"/>
      <selection pane="topRight" activeCell="L5" sqref="L5"/>
      <selection pane="bottomLeft" activeCell="L5" sqref="L5"/>
      <selection pane="bottomRight" activeCell="J35" sqref="J35"/>
    </sheetView>
  </sheetViews>
  <sheetFormatPr baseColWidth="10" defaultColWidth="11.5546875" defaultRowHeight="13.2"/>
  <cols>
    <col min="1" max="1" width="32.5546875" bestFit="1" customWidth="1"/>
    <col min="2" max="2" width="23" customWidth="1"/>
    <col min="3" max="3" width="13" bestFit="1" customWidth="1"/>
    <col min="4" max="4" width="12.6640625" bestFit="1" customWidth="1"/>
    <col min="5" max="5" width="11.33203125" bestFit="1" customWidth="1"/>
    <col min="6" max="6" width="9.6640625" style="231" bestFit="1" customWidth="1"/>
    <col min="7" max="7" width="9" style="4" bestFit="1" customWidth="1"/>
    <col min="8" max="8" width="10.6640625" style="4" bestFit="1" customWidth="1"/>
    <col min="9" max="23" width="11.5546875" style="4" customWidth="1"/>
    <col min="24" max="24" width="21.33203125" customWidth="1"/>
    <col min="25" max="25" width="10.109375" customWidth="1"/>
    <col min="26" max="26" width="9.6640625" customWidth="1"/>
    <col min="35" max="52" width="11.5546875" style="4"/>
    <col min="53" max="69" width="11.44140625" style="5" customWidth="1"/>
    <col min="70" max="16384" width="11.5546875" style="4"/>
  </cols>
  <sheetData>
    <row r="1" spans="1:69" ht="59.4" customHeight="1" thickBot="1">
      <c r="C1" s="185"/>
      <c r="D1" s="185"/>
      <c r="E1" s="185"/>
      <c r="F1" s="185"/>
      <c r="G1" s="518" t="s">
        <v>571</v>
      </c>
      <c r="H1" s="518"/>
      <c r="I1" s="518"/>
      <c r="J1" s="518"/>
      <c r="K1" s="518"/>
      <c r="L1" s="518"/>
      <c r="M1" s="518"/>
      <c r="N1" s="518"/>
      <c r="O1" s="518"/>
      <c r="P1" s="518"/>
      <c r="Q1" s="518"/>
      <c r="R1" s="518"/>
      <c r="S1" s="518"/>
      <c r="T1" s="518"/>
      <c r="U1" s="518"/>
      <c r="V1" s="518"/>
      <c r="W1" s="518"/>
    </row>
    <row r="2" spans="1:69" s="52" customFormat="1" ht="42" customHeight="1" thickBot="1">
      <c r="A2" s="186" t="s">
        <v>540</v>
      </c>
      <c r="B2" s="187" t="s">
        <v>526</v>
      </c>
      <c r="C2" s="187" t="s">
        <v>527</v>
      </c>
      <c r="D2" s="188" t="s">
        <v>50</v>
      </c>
      <c r="E2" s="188" t="s">
        <v>528</v>
      </c>
      <c r="F2" s="188" t="s">
        <v>529</v>
      </c>
      <c r="G2" s="36" t="s">
        <v>38</v>
      </c>
      <c r="H2" s="37" t="s">
        <v>531</v>
      </c>
      <c r="I2" s="38" t="s">
        <v>532</v>
      </c>
      <c r="J2" s="39" t="s">
        <v>534</v>
      </c>
      <c r="K2" s="40" t="s">
        <v>535</v>
      </c>
      <c r="L2" s="41" t="s">
        <v>39</v>
      </c>
      <c r="M2" s="42" t="s">
        <v>40</v>
      </c>
      <c r="N2" s="43" t="s">
        <v>41</v>
      </c>
      <c r="O2" s="44" t="s">
        <v>536</v>
      </c>
      <c r="P2" s="45" t="s">
        <v>326</v>
      </c>
      <c r="Q2" s="46" t="s">
        <v>42</v>
      </c>
      <c r="R2" s="47" t="s">
        <v>5</v>
      </c>
      <c r="S2" s="48" t="s">
        <v>537</v>
      </c>
      <c r="T2" s="49" t="s">
        <v>349</v>
      </c>
      <c r="U2" s="50" t="s">
        <v>530</v>
      </c>
      <c r="V2" s="51" t="s">
        <v>538</v>
      </c>
      <c r="W2" s="41" t="s">
        <v>533</v>
      </c>
      <c r="X2" s="188" t="s">
        <v>539</v>
      </c>
      <c r="Y2" s="188" t="s">
        <v>541</v>
      </c>
      <c r="Z2" s="246" t="s">
        <v>542</v>
      </c>
      <c r="AA2" s="247" t="s">
        <v>520</v>
      </c>
      <c r="AB2" s="247" t="s">
        <v>521</v>
      </c>
      <c r="AC2" s="247" t="s">
        <v>522</v>
      </c>
      <c r="AD2" s="247" t="s">
        <v>523</v>
      </c>
      <c r="AE2" s="247" t="s">
        <v>543</v>
      </c>
      <c r="AF2" s="247" t="s">
        <v>524</v>
      </c>
      <c r="AG2" s="248" t="s">
        <v>525</v>
      </c>
      <c r="AH2" s="249"/>
      <c r="BA2" s="53"/>
      <c r="BB2" s="53"/>
      <c r="BC2" s="53"/>
      <c r="BD2" s="53"/>
      <c r="BE2" s="53"/>
      <c r="BF2" s="53"/>
      <c r="BG2" s="54" t="s">
        <v>31</v>
      </c>
      <c r="BH2" s="54" t="s">
        <v>32</v>
      </c>
      <c r="BI2" s="54" t="s">
        <v>33</v>
      </c>
      <c r="BJ2" s="54" t="s">
        <v>34</v>
      </c>
      <c r="BK2" s="54" t="s">
        <v>35</v>
      </c>
      <c r="BL2" s="54" t="s">
        <v>36</v>
      </c>
      <c r="BM2" s="54" t="s">
        <v>37</v>
      </c>
      <c r="BN2" s="53"/>
      <c r="BO2" s="53"/>
      <c r="BP2" s="53"/>
      <c r="BQ2" s="53"/>
    </row>
    <row r="3" spans="1:69" s="72" customFormat="1" ht="17.25" customHeight="1">
      <c r="A3" s="189" t="s">
        <v>251</v>
      </c>
      <c r="B3" s="190" t="s">
        <v>31</v>
      </c>
      <c r="C3" s="191"/>
      <c r="D3" s="190" t="s">
        <v>52</v>
      </c>
      <c r="E3" s="192">
        <v>10</v>
      </c>
      <c r="F3" s="193">
        <v>35</v>
      </c>
      <c r="G3" s="55"/>
      <c r="H3" s="56"/>
      <c r="I3" s="57"/>
      <c r="J3" s="58"/>
      <c r="K3" s="59"/>
      <c r="L3" s="60"/>
      <c r="M3" s="61"/>
      <c r="N3" s="62"/>
      <c r="O3" s="63"/>
      <c r="P3" s="64"/>
      <c r="Q3" s="65"/>
      <c r="R3" s="66"/>
      <c r="S3" s="67"/>
      <c r="T3" s="68"/>
      <c r="U3" s="69"/>
      <c r="V3" s="70"/>
      <c r="W3" s="71"/>
      <c r="X3" s="250">
        <f>(G3*$F3)+(H3*$F3)+(K3*$F3)+(L3*$F3)+(M3*$F3)+(N3*$F3)+(P3*$F3)+(Q3*$F3)+(R3*$F3)+(T3*$F3)+(U3*$F3)+(V3*$F3)+(W3*$F3)+(O3*$F3)+(J3*$F3)+(S3*$F3)+(I3*$F3)</f>
        <v>0</v>
      </c>
      <c r="Y3" s="251">
        <f>(G3*$E3)+(H3*$E3)+(K3*$E3)+(L3*$E3)+(M3*$E3)+(N3*$E3)+(P3*$E3)+(Q3*$E3)+(R3*$E3)+(T3*$E3)+(U3*$E3)+(V3*$E3)+(W3*$E3)+(S3*$E3)+(I3*$E3)+(J3*$E3)</f>
        <v>0</v>
      </c>
      <c r="Z3" s="252">
        <f t="shared" ref="Z3:Z47" si="0">SUM(G3:W3)</f>
        <v>0</v>
      </c>
      <c r="AA3" s="252">
        <f>$Z3*10</f>
        <v>0</v>
      </c>
      <c r="AB3" s="253" t="s">
        <v>328</v>
      </c>
      <c r="AC3" s="253"/>
      <c r="AD3" s="253"/>
      <c r="AE3" s="253"/>
      <c r="AF3" s="253"/>
      <c r="AG3" s="253"/>
      <c r="AH3" s="254"/>
      <c r="BA3" s="73"/>
      <c r="BB3" s="73"/>
      <c r="BC3" s="73"/>
      <c r="BD3" s="73"/>
      <c r="BE3" s="73"/>
      <c r="BF3" s="73"/>
      <c r="BG3" s="74">
        <v>20</v>
      </c>
      <c r="BH3" s="74"/>
      <c r="BI3" s="74"/>
      <c r="BJ3" s="74"/>
      <c r="BK3" s="74"/>
      <c r="BL3" s="74"/>
      <c r="BM3" s="74"/>
      <c r="BN3" s="73"/>
      <c r="BO3" s="73"/>
      <c r="BP3" s="73"/>
      <c r="BQ3" s="73"/>
    </row>
    <row r="4" spans="1:69" s="72" customFormat="1" ht="18" customHeight="1">
      <c r="A4" s="194" t="s">
        <v>252</v>
      </c>
      <c r="B4" s="195" t="s">
        <v>32</v>
      </c>
      <c r="C4" s="196"/>
      <c r="D4" s="195" t="s">
        <v>51</v>
      </c>
      <c r="E4" s="197">
        <v>10</v>
      </c>
      <c r="F4" s="198">
        <v>67.5</v>
      </c>
      <c r="G4" s="75"/>
      <c r="H4" s="76"/>
      <c r="I4" s="77"/>
      <c r="J4" s="78"/>
      <c r="K4" s="79"/>
      <c r="L4" s="80"/>
      <c r="M4" s="81"/>
      <c r="N4" s="82"/>
      <c r="O4" s="83"/>
      <c r="P4" s="84"/>
      <c r="Q4" s="85"/>
      <c r="R4" s="86"/>
      <c r="S4" s="87"/>
      <c r="T4" s="88"/>
      <c r="U4" s="89"/>
      <c r="V4" s="90"/>
      <c r="W4" s="91"/>
      <c r="X4" s="250">
        <f t="shared" ref="X4:X47" si="1">(G4*$F4)+(H4*$F4)+(K4*$F4)+(L4*$F4)+(M4*$F4)+(N4*$F4)+(P4*$F4)+(Q4*$F4)+(R4*$F4)+(T4*$F4)+(U4*$F4)+(V4*$F4)+(W4*$F4)+(O4*$F4)+(J4*$F4)+(S4*$F4)+(I4*$F4)</f>
        <v>0</v>
      </c>
      <c r="Y4" s="251">
        <f t="shared" ref="Y4:Y47" si="2">(G4*$E4)+(H4*$E4)+(K4*$E4)+(L4*$E4)+(M4*$E4)+(N4*$E4)+(P4*$E4)+(Q4*$E4)+(R4*$E4)+(T4*$E4)+(U4*$E4)+(V4*$E4)+(W4*$E4)+(S4*$E4)+(I4*$E4)+(J4*$E4)</f>
        <v>0</v>
      </c>
      <c r="Z4" s="257">
        <f t="shared" si="0"/>
        <v>0</v>
      </c>
      <c r="AA4" s="258"/>
      <c r="AB4" s="257">
        <f>$Z4*10</f>
        <v>0</v>
      </c>
      <c r="AC4" s="258"/>
      <c r="AD4" s="258"/>
      <c r="AE4" s="258"/>
      <c r="AF4" s="258"/>
      <c r="AG4" s="258"/>
      <c r="AH4" s="254"/>
      <c r="BA4" s="73"/>
      <c r="BB4" s="73"/>
      <c r="BC4" s="73"/>
      <c r="BD4" s="73"/>
      <c r="BE4" s="73"/>
      <c r="BF4" s="73"/>
      <c r="BG4" s="74"/>
      <c r="BH4" s="74">
        <v>10</v>
      </c>
      <c r="BI4" s="74"/>
      <c r="BJ4" s="74"/>
      <c r="BK4" s="74"/>
      <c r="BL4" s="74"/>
      <c r="BM4" s="74"/>
      <c r="BN4" s="73"/>
      <c r="BO4" s="73"/>
      <c r="BP4" s="73"/>
      <c r="BQ4" s="73"/>
    </row>
    <row r="5" spans="1:69" s="72" customFormat="1" ht="16.5" customHeight="1">
      <c r="A5" s="194" t="s">
        <v>253</v>
      </c>
      <c r="B5" s="195" t="s">
        <v>32</v>
      </c>
      <c r="C5" s="196"/>
      <c r="D5" s="195" t="s">
        <v>51</v>
      </c>
      <c r="E5" s="197">
        <v>10</v>
      </c>
      <c r="F5" s="198">
        <v>62.5</v>
      </c>
      <c r="G5" s="75"/>
      <c r="H5" s="76"/>
      <c r="I5" s="77"/>
      <c r="J5" s="78"/>
      <c r="K5" s="79"/>
      <c r="L5" s="80"/>
      <c r="M5" s="81"/>
      <c r="N5" s="82"/>
      <c r="O5" s="83"/>
      <c r="P5" s="84"/>
      <c r="Q5" s="93"/>
      <c r="R5" s="94"/>
      <c r="S5" s="87"/>
      <c r="T5" s="88"/>
      <c r="U5" s="89"/>
      <c r="V5" s="90"/>
      <c r="W5" s="91"/>
      <c r="X5" s="250">
        <f t="shared" si="1"/>
        <v>0</v>
      </c>
      <c r="Y5" s="251">
        <f t="shared" si="2"/>
        <v>0</v>
      </c>
      <c r="Z5" s="257">
        <f t="shared" si="0"/>
        <v>0</v>
      </c>
      <c r="AA5" s="258"/>
      <c r="AB5" s="257">
        <f t="shared" ref="AB5:AB10" si="3">$Z5*10</f>
        <v>0</v>
      </c>
      <c r="AC5" s="258"/>
      <c r="AD5" s="258"/>
      <c r="AE5" s="258"/>
      <c r="AF5" s="258"/>
      <c r="AG5" s="258"/>
      <c r="AH5" s="254"/>
      <c r="BA5" s="73"/>
      <c r="BB5" s="73"/>
      <c r="BC5" s="73"/>
      <c r="BD5" s="73"/>
      <c r="BE5" s="73"/>
      <c r="BF5" s="73"/>
      <c r="BG5" s="74"/>
      <c r="BH5" s="74">
        <v>10</v>
      </c>
      <c r="BI5" s="74"/>
      <c r="BJ5" s="74"/>
      <c r="BK5" s="74"/>
      <c r="BL5" s="74"/>
      <c r="BM5" s="74"/>
      <c r="BN5" s="73"/>
      <c r="BO5" s="73"/>
      <c r="BP5" s="73"/>
      <c r="BQ5" s="73"/>
    </row>
    <row r="6" spans="1:69" s="72" customFormat="1" ht="16.5" customHeight="1">
      <c r="A6" s="194" t="s">
        <v>318</v>
      </c>
      <c r="B6" s="195" t="s">
        <v>32</v>
      </c>
      <c r="C6" s="196"/>
      <c r="D6" s="195" t="s">
        <v>51</v>
      </c>
      <c r="E6" s="199">
        <v>20</v>
      </c>
      <c r="F6" s="200">
        <v>115</v>
      </c>
      <c r="G6" s="95"/>
      <c r="H6" s="96"/>
      <c r="I6" s="97"/>
      <c r="J6" s="98"/>
      <c r="K6" s="99"/>
      <c r="L6" s="100"/>
      <c r="M6" s="101"/>
      <c r="N6" s="102"/>
      <c r="O6" s="103"/>
      <c r="P6" s="84"/>
      <c r="Q6" s="104"/>
      <c r="R6" s="105"/>
      <c r="S6" s="106"/>
      <c r="T6" s="107"/>
      <c r="U6" s="108"/>
      <c r="V6" s="109"/>
      <c r="W6" s="110"/>
      <c r="X6" s="250">
        <f t="shared" si="1"/>
        <v>0</v>
      </c>
      <c r="Y6" s="251">
        <f t="shared" si="2"/>
        <v>0</v>
      </c>
      <c r="Z6" s="257">
        <f t="shared" si="0"/>
        <v>0</v>
      </c>
      <c r="AA6" s="258"/>
      <c r="AB6" s="257">
        <f>$Z6*20</f>
        <v>0</v>
      </c>
      <c r="AC6" s="258"/>
      <c r="AD6" s="258"/>
      <c r="AE6" s="258"/>
      <c r="AF6" s="258"/>
      <c r="AG6" s="258"/>
      <c r="AH6" s="254"/>
      <c r="BA6" s="73"/>
      <c r="BB6" s="73"/>
      <c r="BC6" s="73"/>
      <c r="BD6" s="73"/>
      <c r="BE6" s="73"/>
      <c r="BF6" s="73"/>
      <c r="BG6" s="74"/>
      <c r="BH6" s="74">
        <v>20</v>
      </c>
      <c r="BI6" s="74"/>
      <c r="BJ6" s="74"/>
      <c r="BK6" s="74"/>
      <c r="BL6" s="74"/>
      <c r="BM6" s="74"/>
      <c r="BN6" s="73"/>
      <c r="BO6" s="73"/>
      <c r="BP6" s="73"/>
      <c r="BQ6" s="73"/>
    </row>
    <row r="7" spans="1:69" s="72" customFormat="1" ht="15.75" customHeight="1">
      <c r="A7" s="194" t="s">
        <v>254</v>
      </c>
      <c r="B7" s="195" t="s">
        <v>32</v>
      </c>
      <c r="C7" s="196"/>
      <c r="D7" s="195" t="s">
        <v>52</v>
      </c>
      <c r="E7" s="197">
        <v>15</v>
      </c>
      <c r="F7" s="198">
        <v>67.5</v>
      </c>
      <c r="G7" s="75"/>
      <c r="H7" s="76"/>
      <c r="I7" s="77"/>
      <c r="J7" s="78"/>
      <c r="K7" s="79"/>
      <c r="L7" s="80"/>
      <c r="M7" s="81"/>
      <c r="N7" s="82"/>
      <c r="O7" s="83"/>
      <c r="P7" s="84"/>
      <c r="Q7" s="93"/>
      <c r="R7" s="94"/>
      <c r="S7" s="87"/>
      <c r="T7" s="88"/>
      <c r="U7" s="89"/>
      <c r="V7" s="90"/>
      <c r="W7" s="91"/>
      <c r="X7" s="250">
        <f t="shared" si="1"/>
        <v>0</v>
      </c>
      <c r="Y7" s="251">
        <f t="shared" si="2"/>
        <v>0</v>
      </c>
      <c r="Z7" s="257">
        <f t="shared" si="0"/>
        <v>0</v>
      </c>
      <c r="AA7" s="258"/>
      <c r="AB7" s="257">
        <f>$Z7*15</f>
        <v>0</v>
      </c>
      <c r="AC7" s="258"/>
      <c r="AD7" s="258"/>
      <c r="AE7" s="258"/>
      <c r="AF7" s="258"/>
      <c r="AG7" s="258"/>
      <c r="AH7" s="254"/>
      <c r="BA7" s="73"/>
      <c r="BB7" s="73"/>
      <c r="BC7" s="73"/>
      <c r="BD7" s="73"/>
      <c r="BE7" s="73"/>
      <c r="BF7" s="73"/>
      <c r="BG7" s="74"/>
      <c r="BH7" s="74">
        <v>15</v>
      </c>
      <c r="BI7" s="74"/>
      <c r="BJ7" s="74"/>
      <c r="BK7" s="74"/>
      <c r="BL7" s="74"/>
      <c r="BM7" s="74"/>
      <c r="BN7" s="73"/>
      <c r="BO7" s="73"/>
      <c r="BP7" s="73"/>
      <c r="BQ7" s="73"/>
    </row>
    <row r="8" spans="1:69" s="72" customFormat="1" ht="17.25" customHeight="1">
      <c r="A8" s="194" t="s">
        <v>255</v>
      </c>
      <c r="B8" s="195" t="s">
        <v>32</v>
      </c>
      <c r="C8" s="196"/>
      <c r="D8" s="195" t="s">
        <v>162</v>
      </c>
      <c r="E8" s="197">
        <v>10</v>
      </c>
      <c r="F8" s="198">
        <v>67.5</v>
      </c>
      <c r="G8" s="75"/>
      <c r="H8" s="76"/>
      <c r="I8" s="77"/>
      <c r="J8" s="78"/>
      <c r="K8" s="79"/>
      <c r="L8" s="80"/>
      <c r="M8" s="81"/>
      <c r="N8" s="82"/>
      <c r="O8" s="83"/>
      <c r="P8" s="84"/>
      <c r="Q8" s="85"/>
      <c r="R8" s="86"/>
      <c r="S8" s="87"/>
      <c r="T8" s="111"/>
      <c r="U8" s="89"/>
      <c r="V8" s="90"/>
      <c r="W8" s="91"/>
      <c r="X8" s="250">
        <f t="shared" si="1"/>
        <v>0</v>
      </c>
      <c r="Y8" s="251">
        <f t="shared" si="2"/>
        <v>0</v>
      </c>
      <c r="Z8" s="257">
        <f t="shared" si="0"/>
        <v>0</v>
      </c>
      <c r="AA8" s="258"/>
      <c r="AB8" s="257">
        <f t="shared" si="3"/>
        <v>0</v>
      </c>
      <c r="AC8" s="258"/>
      <c r="AD8" s="258"/>
      <c r="AE8" s="258"/>
      <c r="AF8" s="258"/>
      <c r="AG8" s="258"/>
      <c r="AH8" s="254"/>
      <c r="BA8" s="73"/>
      <c r="BB8" s="73"/>
      <c r="BC8" s="73"/>
      <c r="BD8" s="73"/>
      <c r="BE8" s="73"/>
      <c r="BF8" s="73"/>
      <c r="BG8" s="74"/>
      <c r="BH8" s="74">
        <v>10</v>
      </c>
      <c r="BI8" s="74"/>
      <c r="BJ8" s="74"/>
      <c r="BK8" s="74"/>
      <c r="BL8" s="74"/>
      <c r="BM8" s="74"/>
      <c r="BN8" s="73"/>
      <c r="BO8" s="73"/>
      <c r="BP8" s="73"/>
      <c r="BQ8" s="73"/>
    </row>
    <row r="9" spans="1:69" s="72" customFormat="1" ht="16.5" customHeight="1">
      <c r="A9" s="194" t="s">
        <v>300</v>
      </c>
      <c r="B9" s="195" t="s">
        <v>455</v>
      </c>
      <c r="C9" s="196"/>
      <c r="D9" s="201" t="s">
        <v>52</v>
      </c>
      <c r="E9" s="202">
        <v>10</v>
      </c>
      <c r="F9" s="200">
        <v>62.5</v>
      </c>
      <c r="G9" s="95"/>
      <c r="H9" s="96"/>
      <c r="I9" s="97"/>
      <c r="J9" s="98"/>
      <c r="K9" s="99"/>
      <c r="L9" s="100"/>
      <c r="M9" s="101"/>
      <c r="N9" s="102"/>
      <c r="O9" s="103"/>
      <c r="P9" s="84"/>
      <c r="Q9" s="104"/>
      <c r="R9" s="105"/>
      <c r="S9" s="106"/>
      <c r="T9" s="107"/>
      <c r="U9" s="108"/>
      <c r="V9" s="109"/>
      <c r="W9" s="110"/>
      <c r="X9" s="250">
        <f t="shared" si="1"/>
        <v>0</v>
      </c>
      <c r="Y9" s="251">
        <f t="shared" si="2"/>
        <v>0</v>
      </c>
      <c r="Z9" s="257">
        <f t="shared" si="0"/>
        <v>0</v>
      </c>
      <c r="AA9" s="258"/>
      <c r="AB9" s="257">
        <f t="shared" si="3"/>
        <v>0</v>
      </c>
      <c r="AC9" s="258"/>
      <c r="AD9" s="258"/>
      <c r="AE9" s="258"/>
      <c r="AF9" s="258"/>
      <c r="AG9" s="258"/>
      <c r="AH9" s="254"/>
      <c r="BA9" s="73"/>
      <c r="BB9" s="73"/>
      <c r="BC9" s="73"/>
      <c r="BD9" s="73"/>
      <c r="BE9" s="73"/>
      <c r="BF9" s="73"/>
      <c r="BG9" s="74"/>
      <c r="BH9" s="74">
        <v>5</v>
      </c>
      <c r="BI9" s="74"/>
      <c r="BJ9" s="74"/>
      <c r="BK9" s="74"/>
      <c r="BL9" s="74"/>
      <c r="BM9" s="74"/>
      <c r="BN9" s="73"/>
      <c r="BO9" s="73"/>
      <c r="BP9" s="73"/>
      <c r="BQ9" s="73"/>
    </row>
    <row r="10" spans="1:69" s="72" customFormat="1" ht="17.25" customHeight="1">
      <c r="A10" s="194" t="s">
        <v>301</v>
      </c>
      <c r="B10" s="195" t="s">
        <v>455</v>
      </c>
      <c r="C10" s="196"/>
      <c r="D10" s="201" t="s">
        <v>52</v>
      </c>
      <c r="E10" s="202">
        <v>10</v>
      </c>
      <c r="F10" s="200">
        <v>57.5</v>
      </c>
      <c r="G10" s="95"/>
      <c r="H10" s="96"/>
      <c r="I10" s="97"/>
      <c r="J10" s="98"/>
      <c r="K10" s="99"/>
      <c r="L10" s="100"/>
      <c r="M10" s="101"/>
      <c r="N10" s="102"/>
      <c r="O10" s="103"/>
      <c r="P10" s="84"/>
      <c r="Q10" s="104"/>
      <c r="R10" s="105"/>
      <c r="S10" s="106"/>
      <c r="T10" s="107"/>
      <c r="U10" s="108"/>
      <c r="V10" s="109"/>
      <c r="W10" s="110"/>
      <c r="X10" s="250">
        <f t="shared" si="1"/>
        <v>0</v>
      </c>
      <c r="Y10" s="251">
        <f t="shared" si="2"/>
        <v>0</v>
      </c>
      <c r="Z10" s="257">
        <f t="shared" si="0"/>
        <v>0</v>
      </c>
      <c r="AA10" s="258"/>
      <c r="AB10" s="257">
        <f t="shared" si="3"/>
        <v>0</v>
      </c>
      <c r="AC10" s="258"/>
      <c r="AD10" s="258"/>
      <c r="AE10" s="258"/>
      <c r="AF10" s="258"/>
      <c r="AG10" s="258"/>
      <c r="AH10" s="254"/>
      <c r="BA10" s="73"/>
      <c r="BB10" s="73"/>
      <c r="BC10" s="73"/>
      <c r="BD10" s="73"/>
      <c r="BE10" s="73"/>
      <c r="BF10" s="73"/>
      <c r="BG10" s="74"/>
      <c r="BH10" s="74">
        <v>5</v>
      </c>
      <c r="BI10" s="74"/>
      <c r="BJ10" s="74"/>
      <c r="BK10" s="74"/>
      <c r="BL10" s="74"/>
      <c r="BM10" s="74"/>
      <c r="BN10" s="73"/>
      <c r="BO10" s="73"/>
      <c r="BP10" s="73"/>
      <c r="BQ10" s="73"/>
    </row>
    <row r="11" spans="1:69" s="72" customFormat="1" ht="16.5" customHeight="1">
      <c r="A11" s="194" t="s">
        <v>256</v>
      </c>
      <c r="B11" s="195" t="s">
        <v>33</v>
      </c>
      <c r="C11" s="196"/>
      <c r="D11" s="195" t="s">
        <v>162</v>
      </c>
      <c r="E11" s="197">
        <v>10</v>
      </c>
      <c r="F11" s="198">
        <v>115</v>
      </c>
      <c r="G11" s="75"/>
      <c r="H11" s="76"/>
      <c r="I11" s="77"/>
      <c r="J11" s="78"/>
      <c r="K11" s="79"/>
      <c r="L11" s="80"/>
      <c r="M11" s="81"/>
      <c r="N11" s="82"/>
      <c r="O11" s="83"/>
      <c r="P11" s="84"/>
      <c r="Q11" s="85"/>
      <c r="R11" s="86"/>
      <c r="S11" s="87"/>
      <c r="T11" s="111"/>
      <c r="U11" s="89"/>
      <c r="V11" s="90"/>
      <c r="W11" s="91"/>
      <c r="X11" s="250">
        <f t="shared" si="1"/>
        <v>0</v>
      </c>
      <c r="Y11" s="251">
        <f t="shared" si="2"/>
        <v>0</v>
      </c>
      <c r="Z11" s="257">
        <f t="shared" si="0"/>
        <v>0</v>
      </c>
      <c r="AA11" s="258"/>
      <c r="AB11" s="258"/>
      <c r="AC11" s="257">
        <f>$Z11*10</f>
        <v>0</v>
      </c>
      <c r="AD11" s="258"/>
      <c r="AE11" s="258"/>
      <c r="AF11" s="258"/>
      <c r="AG11" s="258"/>
      <c r="AH11" s="254"/>
      <c r="BA11" s="73"/>
      <c r="BB11" s="73"/>
      <c r="BC11" s="73"/>
      <c r="BD11" s="73"/>
      <c r="BE11" s="73"/>
      <c r="BF11" s="73"/>
      <c r="BG11" s="74"/>
      <c r="BH11" s="74"/>
      <c r="BI11" s="74">
        <v>10</v>
      </c>
      <c r="BJ11" s="74"/>
      <c r="BK11" s="74"/>
      <c r="BL11" s="74"/>
      <c r="BM11" s="74"/>
      <c r="BN11" s="73"/>
      <c r="BO11" s="73"/>
      <c r="BP11" s="73"/>
      <c r="BQ11" s="73"/>
    </row>
    <row r="12" spans="1:69" s="72" customFormat="1" ht="16.5" customHeight="1">
      <c r="A12" s="194" t="s">
        <v>299</v>
      </c>
      <c r="B12" s="195" t="s">
        <v>456</v>
      </c>
      <c r="C12" s="196"/>
      <c r="D12" s="201" t="s">
        <v>162</v>
      </c>
      <c r="E12" s="202">
        <v>10</v>
      </c>
      <c r="F12" s="200">
        <v>115</v>
      </c>
      <c r="G12" s="95"/>
      <c r="H12" s="96"/>
      <c r="I12" s="97"/>
      <c r="J12" s="98"/>
      <c r="K12" s="99"/>
      <c r="L12" s="100"/>
      <c r="M12" s="101"/>
      <c r="N12" s="102"/>
      <c r="O12" s="103"/>
      <c r="P12" s="84"/>
      <c r="Q12" s="104"/>
      <c r="R12" s="105"/>
      <c r="S12" s="106"/>
      <c r="T12" s="107"/>
      <c r="U12" s="108"/>
      <c r="V12" s="109"/>
      <c r="W12" s="110"/>
      <c r="X12" s="250">
        <f t="shared" si="1"/>
        <v>0</v>
      </c>
      <c r="Y12" s="251">
        <f t="shared" si="2"/>
        <v>0</v>
      </c>
      <c r="Z12" s="257">
        <f t="shared" si="0"/>
        <v>0</v>
      </c>
      <c r="AA12" s="258"/>
      <c r="AB12" s="258"/>
      <c r="AC12" s="257">
        <f>$Z12*10</f>
        <v>0</v>
      </c>
      <c r="AD12" s="258"/>
      <c r="AE12" s="258"/>
      <c r="AF12" s="258"/>
      <c r="AG12" s="258"/>
      <c r="AH12" s="254"/>
      <c r="BA12" s="73"/>
      <c r="BB12" s="73"/>
      <c r="BC12" s="73"/>
      <c r="BD12" s="73"/>
      <c r="BE12" s="73"/>
      <c r="BF12" s="73"/>
      <c r="BG12" s="74"/>
      <c r="BH12" s="74"/>
      <c r="BI12" s="74">
        <v>5</v>
      </c>
      <c r="BJ12" s="74"/>
      <c r="BK12" s="74"/>
      <c r="BL12" s="74"/>
      <c r="BM12" s="74"/>
      <c r="BN12" s="73"/>
      <c r="BO12" s="73"/>
      <c r="BP12" s="73"/>
      <c r="BQ12" s="73"/>
    </row>
    <row r="13" spans="1:69" s="72" customFormat="1" ht="15.75" customHeight="1">
      <c r="A13" s="194" t="s">
        <v>298</v>
      </c>
      <c r="B13" s="195" t="s">
        <v>457</v>
      </c>
      <c r="C13" s="196"/>
      <c r="D13" s="201" t="s">
        <v>162</v>
      </c>
      <c r="E13" s="202">
        <v>10</v>
      </c>
      <c r="F13" s="200">
        <v>210</v>
      </c>
      <c r="G13" s="95"/>
      <c r="H13" s="96"/>
      <c r="I13" s="97"/>
      <c r="J13" s="98"/>
      <c r="K13" s="99"/>
      <c r="L13" s="100"/>
      <c r="M13" s="101"/>
      <c r="N13" s="102"/>
      <c r="O13" s="103"/>
      <c r="P13" s="84"/>
      <c r="Q13" s="104"/>
      <c r="R13" s="105"/>
      <c r="S13" s="106"/>
      <c r="T13" s="107"/>
      <c r="U13" s="108"/>
      <c r="V13" s="109"/>
      <c r="W13" s="110"/>
      <c r="X13" s="250">
        <f t="shared" si="1"/>
        <v>0</v>
      </c>
      <c r="Y13" s="251">
        <f t="shared" si="2"/>
        <v>0</v>
      </c>
      <c r="Z13" s="257">
        <f t="shared" si="0"/>
        <v>0</v>
      </c>
      <c r="AA13" s="258"/>
      <c r="AB13" s="258"/>
      <c r="AC13" s="258"/>
      <c r="AD13" s="257">
        <f>$Z13*10</f>
        <v>0</v>
      </c>
      <c r="AE13" s="258"/>
      <c r="AF13" s="258"/>
      <c r="AG13" s="258"/>
      <c r="AH13" s="254"/>
      <c r="BA13" s="73"/>
      <c r="BB13" s="73"/>
      <c r="BC13" s="73"/>
      <c r="BD13" s="73"/>
      <c r="BE13" s="73"/>
      <c r="BF13" s="73"/>
      <c r="BG13" s="74"/>
      <c r="BH13" s="74"/>
      <c r="BI13" s="74"/>
      <c r="BJ13" s="74">
        <v>5</v>
      </c>
      <c r="BK13" s="74"/>
      <c r="BL13" s="74"/>
      <c r="BM13" s="74"/>
      <c r="BN13" s="73"/>
      <c r="BO13" s="73"/>
      <c r="BP13" s="73"/>
      <c r="BQ13" s="73"/>
    </row>
    <row r="14" spans="1:69" s="72" customFormat="1" ht="16.5" customHeight="1">
      <c r="A14" s="194" t="s">
        <v>297</v>
      </c>
      <c r="B14" s="195" t="s">
        <v>458</v>
      </c>
      <c r="C14" s="196"/>
      <c r="D14" s="201" t="s">
        <v>162</v>
      </c>
      <c r="E14" s="202">
        <v>5</v>
      </c>
      <c r="F14" s="200">
        <v>200</v>
      </c>
      <c r="G14" s="95"/>
      <c r="H14" s="96"/>
      <c r="I14" s="97"/>
      <c r="J14" s="98"/>
      <c r="K14" s="99"/>
      <c r="L14" s="100"/>
      <c r="M14" s="101"/>
      <c r="N14" s="102"/>
      <c r="O14" s="103"/>
      <c r="P14" s="84"/>
      <c r="Q14" s="104"/>
      <c r="R14" s="105"/>
      <c r="S14" s="106"/>
      <c r="T14" s="107"/>
      <c r="U14" s="108"/>
      <c r="V14" s="109"/>
      <c r="W14" s="110"/>
      <c r="X14" s="250">
        <f t="shared" si="1"/>
        <v>0</v>
      </c>
      <c r="Y14" s="251">
        <f t="shared" si="2"/>
        <v>0</v>
      </c>
      <c r="Z14" s="257">
        <f t="shared" si="0"/>
        <v>0</v>
      </c>
      <c r="AA14" s="258"/>
      <c r="AB14" s="258"/>
      <c r="AC14" s="258"/>
      <c r="AD14" s="258"/>
      <c r="AE14" s="257">
        <f>$Z14*5</f>
        <v>0</v>
      </c>
      <c r="AF14" s="258"/>
      <c r="AG14" s="258"/>
      <c r="AH14" s="254"/>
      <c r="BA14" s="73"/>
      <c r="BB14" s="73"/>
      <c r="BC14" s="73"/>
      <c r="BD14" s="73"/>
      <c r="BE14" s="73"/>
      <c r="BF14" s="73"/>
      <c r="BG14" s="74"/>
      <c r="BH14" s="74"/>
      <c r="BI14" s="74"/>
      <c r="BJ14" s="74"/>
      <c r="BK14" s="74"/>
      <c r="BL14" s="74">
        <v>5</v>
      </c>
      <c r="BM14" s="74"/>
      <c r="BN14" s="73"/>
      <c r="BO14" s="73"/>
      <c r="BP14" s="73"/>
      <c r="BQ14" s="73"/>
    </row>
    <row r="15" spans="1:69" s="72" customFormat="1" ht="15.75" customHeight="1">
      <c r="A15" s="194" t="s">
        <v>302</v>
      </c>
      <c r="B15" s="195" t="s">
        <v>457</v>
      </c>
      <c r="C15" s="196"/>
      <c r="D15" s="201" t="s">
        <v>274</v>
      </c>
      <c r="E15" s="202">
        <v>4</v>
      </c>
      <c r="F15" s="200">
        <v>182.5</v>
      </c>
      <c r="G15" s="95"/>
      <c r="H15" s="96"/>
      <c r="I15" s="97"/>
      <c r="J15" s="98"/>
      <c r="K15" s="99"/>
      <c r="L15" s="100"/>
      <c r="M15" s="101"/>
      <c r="N15" s="102"/>
      <c r="O15" s="103"/>
      <c r="P15" s="84"/>
      <c r="Q15" s="104"/>
      <c r="R15" s="105"/>
      <c r="S15" s="106"/>
      <c r="T15" s="107"/>
      <c r="U15" s="108"/>
      <c r="V15" s="109"/>
      <c r="W15" s="110"/>
      <c r="X15" s="250">
        <f t="shared" si="1"/>
        <v>0</v>
      </c>
      <c r="Y15" s="251">
        <f t="shared" si="2"/>
        <v>0</v>
      </c>
      <c r="Z15" s="257">
        <f t="shared" si="0"/>
        <v>0</v>
      </c>
      <c r="AA15" s="258"/>
      <c r="AB15" s="258"/>
      <c r="AC15" s="258"/>
      <c r="AD15" s="257">
        <f>$Z15*4</f>
        <v>0</v>
      </c>
      <c r="AE15" s="258"/>
      <c r="AF15" s="258"/>
      <c r="AG15" s="258"/>
      <c r="AH15" s="254"/>
      <c r="BA15" s="73"/>
      <c r="BB15" s="73"/>
      <c r="BC15" s="73"/>
      <c r="BD15" s="73"/>
      <c r="BE15" s="73"/>
      <c r="BF15" s="73"/>
      <c r="BG15" s="74"/>
      <c r="BH15" s="74"/>
      <c r="BI15" s="74"/>
      <c r="BJ15" s="74"/>
      <c r="BK15" s="74">
        <v>4</v>
      </c>
      <c r="BL15" s="74"/>
      <c r="BM15" s="74"/>
      <c r="BN15" s="73"/>
      <c r="BO15" s="73"/>
      <c r="BP15" s="73"/>
      <c r="BQ15" s="73"/>
    </row>
    <row r="16" spans="1:69" s="72" customFormat="1" ht="18" customHeight="1">
      <c r="A16" s="194" t="s">
        <v>303</v>
      </c>
      <c r="B16" s="195" t="s">
        <v>458</v>
      </c>
      <c r="C16" s="196"/>
      <c r="D16" s="201" t="s">
        <v>274</v>
      </c>
      <c r="E16" s="202">
        <v>2</v>
      </c>
      <c r="F16" s="200">
        <v>315</v>
      </c>
      <c r="G16" s="95"/>
      <c r="H16" s="96"/>
      <c r="I16" s="97"/>
      <c r="J16" s="98"/>
      <c r="K16" s="99"/>
      <c r="L16" s="100"/>
      <c r="M16" s="101"/>
      <c r="N16" s="102"/>
      <c r="O16" s="103"/>
      <c r="P16" s="84"/>
      <c r="Q16" s="104"/>
      <c r="R16" s="105"/>
      <c r="S16" s="106"/>
      <c r="T16" s="107"/>
      <c r="U16" s="108"/>
      <c r="V16" s="109"/>
      <c r="W16" s="110"/>
      <c r="X16" s="250">
        <f t="shared" si="1"/>
        <v>0</v>
      </c>
      <c r="Y16" s="251">
        <f t="shared" si="2"/>
        <v>0</v>
      </c>
      <c r="Z16" s="257">
        <f t="shared" si="0"/>
        <v>0</v>
      </c>
      <c r="AA16" s="258"/>
      <c r="AB16" s="258"/>
      <c r="AC16" s="258"/>
      <c r="AD16" s="258"/>
      <c r="AE16" s="257">
        <f>$Z16*2</f>
        <v>0</v>
      </c>
      <c r="AF16" s="258"/>
      <c r="AG16" s="258"/>
      <c r="AH16" s="254"/>
      <c r="BA16" s="73"/>
      <c r="BB16" s="73"/>
      <c r="BC16" s="73"/>
      <c r="BD16" s="73"/>
      <c r="BE16" s="73"/>
      <c r="BF16" s="73"/>
      <c r="BG16" s="74"/>
      <c r="BH16" s="74"/>
      <c r="BI16" s="74"/>
      <c r="BJ16" s="74"/>
      <c r="BK16" s="74"/>
      <c r="BL16" s="74"/>
      <c r="BM16" s="74">
        <v>2</v>
      </c>
      <c r="BN16" s="73"/>
      <c r="BO16" s="73"/>
      <c r="BP16" s="73"/>
      <c r="BQ16" s="73"/>
    </row>
    <row r="17" spans="1:69" s="72" customFormat="1" ht="16.5" customHeight="1">
      <c r="A17" s="194" t="s">
        <v>386</v>
      </c>
      <c r="B17" s="195" t="s">
        <v>35</v>
      </c>
      <c r="C17" s="203" t="s">
        <v>462</v>
      </c>
      <c r="D17" s="201" t="s">
        <v>166</v>
      </c>
      <c r="E17" s="202">
        <v>5</v>
      </c>
      <c r="F17" s="200">
        <v>350</v>
      </c>
      <c r="G17" s="95"/>
      <c r="H17" s="96"/>
      <c r="I17" s="97"/>
      <c r="J17" s="98"/>
      <c r="K17" s="99"/>
      <c r="L17" s="100"/>
      <c r="M17" s="101"/>
      <c r="N17" s="102"/>
      <c r="O17" s="103"/>
      <c r="P17" s="84"/>
      <c r="Q17" s="104"/>
      <c r="R17" s="105"/>
      <c r="S17" s="106"/>
      <c r="T17" s="107"/>
      <c r="U17" s="108"/>
      <c r="V17" s="109"/>
      <c r="W17" s="110"/>
      <c r="X17" s="250">
        <f t="shared" si="1"/>
        <v>0</v>
      </c>
      <c r="Y17" s="251">
        <f t="shared" si="2"/>
        <v>0</v>
      </c>
      <c r="Z17" s="257">
        <f t="shared" si="0"/>
        <v>0</v>
      </c>
      <c r="AA17" s="258"/>
      <c r="AB17" s="258"/>
      <c r="AC17" s="258"/>
      <c r="AD17" s="258"/>
      <c r="AE17" s="257">
        <f>Z17*5</f>
        <v>0</v>
      </c>
      <c r="AF17" s="258"/>
      <c r="AG17" s="258"/>
      <c r="AH17" s="254"/>
      <c r="BA17" s="73"/>
      <c r="BB17" s="73"/>
      <c r="BC17" s="73"/>
      <c r="BD17" s="73"/>
      <c r="BE17" s="73"/>
      <c r="BF17" s="73"/>
      <c r="BG17" s="74"/>
      <c r="BH17" s="74"/>
      <c r="BI17" s="74"/>
      <c r="BJ17" s="74"/>
      <c r="BK17" s="74">
        <v>5</v>
      </c>
      <c r="BL17" s="74"/>
      <c r="BM17" s="74"/>
      <c r="BN17" s="73"/>
      <c r="BO17" s="73"/>
      <c r="BP17" s="73"/>
      <c r="BQ17" s="73"/>
    </row>
    <row r="18" spans="1:69" s="72" customFormat="1" ht="16.5" customHeight="1">
      <c r="A18" s="194" t="s">
        <v>387</v>
      </c>
      <c r="B18" s="195" t="s">
        <v>35</v>
      </c>
      <c r="C18" s="203" t="s">
        <v>462</v>
      </c>
      <c r="D18" s="201" t="s">
        <v>163</v>
      </c>
      <c r="E18" s="202">
        <v>5</v>
      </c>
      <c r="F18" s="200">
        <v>282.5</v>
      </c>
      <c r="G18" s="95"/>
      <c r="H18" s="96"/>
      <c r="I18" s="97"/>
      <c r="J18" s="98"/>
      <c r="K18" s="99"/>
      <c r="L18" s="100"/>
      <c r="M18" s="101"/>
      <c r="N18" s="102"/>
      <c r="O18" s="103"/>
      <c r="P18" s="84"/>
      <c r="Q18" s="104"/>
      <c r="R18" s="105"/>
      <c r="S18" s="106"/>
      <c r="T18" s="107"/>
      <c r="U18" s="108"/>
      <c r="V18" s="109"/>
      <c r="W18" s="110"/>
      <c r="X18" s="250">
        <f t="shared" si="1"/>
        <v>0</v>
      </c>
      <c r="Y18" s="251">
        <f t="shared" si="2"/>
        <v>0</v>
      </c>
      <c r="Z18" s="257">
        <f t="shared" si="0"/>
        <v>0</v>
      </c>
      <c r="AA18" s="258"/>
      <c r="AB18" s="258"/>
      <c r="AC18" s="258"/>
      <c r="AD18" s="258"/>
      <c r="AE18" s="257">
        <f>Z18*5</f>
        <v>0</v>
      </c>
      <c r="AF18" s="258"/>
      <c r="AG18" s="258"/>
      <c r="AH18" s="254"/>
      <c r="BA18" s="73"/>
      <c r="BB18" s="73"/>
      <c r="BC18" s="73"/>
      <c r="BD18" s="73"/>
      <c r="BE18" s="73"/>
      <c r="BF18" s="73"/>
      <c r="BG18" s="74"/>
      <c r="BH18" s="74"/>
      <c r="BI18" s="74"/>
      <c r="BJ18" s="74"/>
      <c r="BK18" s="74">
        <v>5</v>
      </c>
      <c r="BL18" s="74"/>
      <c r="BM18" s="74"/>
      <c r="BN18" s="73"/>
      <c r="BO18" s="73"/>
      <c r="BP18" s="73"/>
      <c r="BQ18" s="73"/>
    </row>
    <row r="19" spans="1:69" s="72" customFormat="1" ht="16.5" customHeight="1">
      <c r="A19" s="194" t="s">
        <v>388</v>
      </c>
      <c r="B19" s="195" t="s">
        <v>34</v>
      </c>
      <c r="C19" s="203" t="s">
        <v>462</v>
      </c>
      <c r="D19" s="201" t="s">
        <v>163</v>
      </c>
      <c r="E19" s="202">
        <v>10</v>
      </c>
      <c r="F19" s="200">
        <v>210</v>
      </c>
      <c r="G19" s="95"/>
      <c r="H19" s="96"/>
      <c r="I19" s="97"/>
      <c r="J19" s="98"/>
      <c r="K19" s="99"/>
      <c r="L19" s="100"/>
      <c r="M19" s="101"/>
      <c r="N19" s="102"/>
      <c r="O19" s="103"/>
      <c r="P19" s="84"/>
      <c r="Q19" s="104"/>
      <c r="R19" s="105"/>
      <c r="S19" s="106"/>
      <c r="T19" s="107"/>
      <c r="U19" s="108"/>
      <c r="V19" s="109"/>
      <c r="W19" s="110"/>
      <c r="X19" s="250">
        <f t="shared" si="1"/>
        <v>0</v>
      </c>
      <c r="Y19" s="251">
        <f t="shared" si="2"/>
        <v>0</v>
      </c>
      <c r="Z19" s="257">
        <f t="shared" si="0"/>
        <v>0</v>
      </c>
      <c r="AA19" s="258"/>
      <c r="AB19" s="258"/>
      <c r="AC19" s="258"/>
      <c r="AD19" s="257">
        <f>Z19*10</f>
        <v>0</v>
      </c>
      <c r="AE19" s="258"/>
      <c r="AF19" s="258"/>
      <c r="AG19" s="258"/>
      <c r="AH19" s="254"/>
      <c r="BA19" s="73"/>
      <c r="BB19" s="73"/>
      <c r="BC19" s="73"/>
      <c r="BD19" s="73"/>
      <c r="BE19" s="73"/>
      <c r="BF19" s="73"/>
      <c r="BG19" s="74"/>
      <c r="BH19" s="74"/>
      <c r="BI19" s="74"/>
      <c r="BJ19" s="74">
        <v>10</v>
      </c>
      <c r="BK19" s="74"/>
      <c r="BL19" s="74"/>
      <c r="BM19" s="74"/>
      <c r="BN19" s="73"/>
      <c r="BO19" s="73"/>
      <c r="BP19" s="73"/>
      <c r="BQ19" s="73"/>
    </row>
    <row r="20" spans="1:69" s="72" customFormat="1" ht="16.5" customHeight="1">
      <c r="A20" s="194" t="s">
        <v>389</v>
      </c>
      <c r="B20" s="195" t="s">
        <v>34</v>
      </c>
      <c r="C20" s="203" t="s">
        <v>462</v>
      </c>
      <c r="D20" s="201" t="s">
        <v>163</v>
      </c>
      <c r="E20" s="202">
        <v>10</v>
      </c>
      <c r="F20" s="200">
        <v>210</v>
      </c>
      <c r="G20" s="95"/>
      <c r="H20" s="96"/>
      <c r="I20" s="97"/>
      <c r="J20" s="98"/>
      <c r="K20" s="99"/>
      <c r="L20" s="100"/>
      <c r="M20" s="101"/>
      <c r="N20" s="102"/>
      <c r="O20" s="103"/>
      <c r="P20" s="84"/>
      <c r="Q20" s="104"/>
      <c r="R20" s="105"/>
      <c r="S20" s="106"/>
      <c r="T20" s="107"/>
      <c r="U20" s="108"/>
      <c r="V20" s="109"/>
      <c r="W20" s="110"/>
      <c r="X20" s="250">
        <f t="shared" si="1"/>
        <v>0</v>
      </c>
      <c r="Y20" s="251">
        <f t="shared" si="2"/>
        <v>0</v>
      </c>
      <c r="Z20" s="257">
        <f t="shared" si="0"/>
        <v>0</v>
      </c>
      <c r="AA20" s="258"/>
      <c r="AB20" s="258"/>
      <c r="AC20" s="258"/>
      <c r="AD20" s="257">
        <f t="shared" ref="AD20:AD22" si="4">Z20*10</f>
        <v>0</v>
      </c>
      <c r="AE20" s="258"/>
      <c r="AF20" s="258"/>
      <c r="AG20" s="258"/>
      <c r="AH20" s="254"/>
      <c r="BA20" s="73"/>
      <c r="BB20" s="73"/>
      <c r="BC20" s="73"/>
      <c r="BD20" s="73"/>
      <c r="BE20" s="73"/>
      <c r="BF20" s="73"/>
      <c r="BG20" s="74"/>
      <c r="BH20" s="74"/>
      <c r="BI20" s="74"/>
      <c r="BJ20" s="74">
        <v>10</v>
      </c>
      <c r="BK20" s="74"/>
      <c r="BL20" s="74"/>
      <c r="BM20" s="74"/>
      <c r="BN20" s="73"/>
      <c r="BO20" s="73"/>
      <c r="BP20" s="73"/>
      <c r="BQ20" s="73"/>
    </row>
    <row r="21" spans="1:69" s="72" customFormat="1" ht="16.5" customHeight="1">
      <c r="A21" s="194" t="s">
        <v>390</v>
      </c>
      <c r="B21" s="195" t="s">
        <v>34</v>
      </c>
      <c r="C21" s="203" t="s">
        <v>462</v>
      </c>
      <c r="D21" s="201" t="s">
        <v>393</v>
      </c>
      <c r="E21" s="202">
        <v>10</v>
      </c>
      <c r="F21" s="200">
        <v>110</v>
      </c>
      <c r="G21" s="95"/>
      <c r="H21" s="96"/>
      <c r="I21" s="97"/>
      <c r="J21" s="98"/>
      <c r="K21" s="99"/>
      <c r="L21" s="100"/>
      <c r="M21" s="101"/>
      <c r="N21" s="102"/>
      <c r="O21" s="103"/>
      <c r="P21" s="84"/>
      <c r="Q21" s="104"/>
      <c r="R21" s="105"/>
      <c r="S21" s="106"/>
      <c r="T21" s="107"/>
      <c r="U21" s="108"/>
      <c r="V21" s="109"/>
      <c r="W21" s="110"/>
      <c r="X21" s="250">
        <f t="shared" si="1"/>
        <v>0</v>
      </c>
      <c r="Y21" s="251">
        <f t="shared" si="2"/>
        <v>0</v>
      </c>
      <c r="Z21" s="257">
        <f t="shared" si="0"/>
        <v>0</v>
      </c>
      <c r="AA21" s="258"/>
      <c r="AB21" s="258"/>
      <c r="AC21" s="258"/>
      <c r="AD21" s="257">
        <f t="shared" si="4"/>
        <v>0</v>
      </c>
      <c r="AE21" s="258"/>
      <c r="AF21" s="258"/>
      <c r="AG21" s="258"/>
      <c r="AH21" s="254"/>
      <c r="BA21" s="73"/>
      <c r="BB21" s="73"/>
      <c r="BC21" s="73"/>
      <c r="BD21" s="73"/>
      <c r="BE21" s="73"/>
      <c r="BF21" s="73"/>
      <c r="BG21" s="74"/>
      <c r="BH21" s="74"/>
      <c r="BI21" s="74"/>
      <c r="BJ21" s="74">
        <v>10</v>
      </c>
      <c r="BK21" s="74"/>
      <c r="BL21" s="74"/>
      <c r="BM21" s="74"/>
      <c r="BN21" s="73"/>
      <c r="BO21" s="73"/>
      <c r="BP21" s="73"/>
      <c r="BQ21" s="73"/>
    </row>
    <row r="22" spans="1:69" s="72" customFormat="1" ht="16.5" customHeight="1">
      <c r="A22" s="194" t="s">
        <v>391</v>
      </c>
      <c r="B22" s="195" t="s">
        <v>34</v>
      </c>
      <c r="C22" s="203" t="s">
        <v>462</v>
      </c>
      <c r="D22" s="201" t="s">
        <v>163</v>
      </c>
      <c r="E22" s="202">
        <v>10</v>
      </c>
      <c r="F22" s="200">
        <v>110</v>
      </c>
      <c r="G22" s="95"/>
      <c r="H22" s="96"/>
      <c r="I22" s="97"/>
      <c r="J22" s="98"/>
      <c r="K22" s="99"/>
      <c r="L22" s="100"/>
      <c r="M22" s="101"/>
      <c r="N22" s="102"/>
      <c r="O22" s="103"/>
      <c r="P22" s="84"/>
      <c r="Q22" s="104"/>
      <c r="R22" s="105"/>
      <c r="S22" s="106"/>
      <c r="T22" s="107"/>
      <c r="U22" s="108"/>
      <c r="V22" s="109"/>
      <c r="W22" s="110"/>
      <c r="X22" s="250">
        <f t="shared" si="1"/>
        <v>0</v>
      </c>
      <c r="Y22" s="251">
        <f t="shared" si="2"/>
        <v>0</v>
      </c>
      <c r="Z22" s="257">
        <f t="shared" si="0"/>
        <v>0</v>
      </c>
      <c r="AA22" s="258"/>
      <c r="AB22" s="258"/>
      <c r="AC22" s="258"/>
      <c r="AD22" s="257">
        <f t="shared" si="4"/>
        <v>0</v>
      </c>
      <c r="AE22" s="258"/>
      <c r="AF22" s="258"/>
      <c r="AG22" s="258"/>
      <c r="AH22" s="254"/>
      <c r="BA22" s="73"/>
      <c r="BB22" s="73"/>
      <c r="BC22" s="73"/>
      <c r="BD22" s="73"/>
      <c r="BE22" s="73"/>
      <c r="BF22" s="73"/>
      <c r="BG22" s="74"/>
      <c r="BH22" s="74"/>
      <c r="BI22" s="74"/>
      <c r="BJ22" s="74">
        <v>10</v>
      </c>
      <c r="BK22" s="74"/>
      <c r="BL22" s="74"/>
      <c r="BM22" s="74"/>
      <c r="BN22" s="73"/>
      <c r="BO22" s="73"/>
      <c r="BP22" s="73"/>
      <c r="BQ22" s="73"/>
    </row>
    <row r="23" spans="1:69" s="72" customFormat="1" ht="16.5" customHeight="1">
      <c r="A23" s="194" t="s">
        <v>392</v>
      </c>
      <c r="B23" s="195" t="s">
        <v>459</v>
      </c>
      <c r="C23" s="203" t="s">
        <v>462</v>
      </c>
      <c r="D23" s="201" t="s">
        <v>393</v>
      </c>
      <c r="E23" s="202">
        <v>10</v>
      </c>
      <c r="F23" s="200">
        <v>67.5</v>
      </c>
      <c r="G23" s="95"/>
      <c r="H23" s="96"/>
      <c r="I23" s="97"/>
      <c r="J23" s="98"/>
      <c r="K23" s="99"/>
      <c r="L23" s="100"/>
      <c r="M23" s="101"/>
      <c r="N23" s="102"/>
      <c r="O23" s="103"/>
      <c r="P23" s="84"/>
      <c r="Q23" s="104"/>
      <c r="R23" s="105"/>
      <c r="S23" s="106"/>
      <c r="T23" s="107"/>
      <c r="U23" s="108"/>
      <c r="V23" s="109"/>
      <c r="W23" s="110"/>
      <c r="X23" s="250">
        <f t="shared" si="1"/>
        <v>0</v>
      </c>
      <c r="Y23" s="251">
        <f t="shared" si="2"/>
        <v>0</v>
      </c>
      <c r="Z23" s="257">
        <f t="shared" si="0"/>
        <v>0</v>
      </c>
      <c r="AA23" s="258"/>
      <c r="AB23" s="258"/>
      <c r="AC23" s="257">
        <f>Z23*5</f>
        <v>0</v>
      </c>
      <c r="AD23" s="257">
        <f>Z23*5</f>
        <v>0</v>
      </c>
      <c r="AE23" s="258"/>
      <c r="AF23" s="258"/>
      <c r="AG23" s="258"/>
      <c r="AH23" s="254"/>
      <c r="BA23" s="73"/>
      <c r="BB23" s="73"/>
      <c r="BC23" s="73"/>
      <c r="BD23" s="73"/>
      <c r="BE23" s="73"/>
      <c r="BF23" s="73"/>
      <c r="BG23" s="74"/>
      <c r="BH23" s="74"/>
      <c r="BI23" s="74">
        <v>5</v>
      </c>
      <c r="BJ23" s="74">
        <v>5</v>
      </c>
      <c r="BK23" s="74"/>
      <c r="BL23" s="74"/>
      <c r="BM23" s="74"/>
      <c r="BN23" s="73"/>
      <c r="BO23" s="73"/>
      <c r="BP23" s="73"/>
      <c r="BQ23" s="73"/>
    </row>
    <row r="24" spans="1:69" s="72" customFormat="1" ht="16.5" customHeight="1">
      <c r="A24" s="194" t="s">
        <v>385</v>
      </c>
      <c r="B24" s="195" t="s">
        <v>33</v>
      </c>
      <c r="C24" s="203" t="s">
        <v>462</v>
      </c>
      <c r="D24" s="201" t="s">
        <v>393</v>
      </c>
      <c r="E24" s="202">
        <v>10</v>
      </c>
      <c r="F24" s="200">
        <v>62.5</v>
      </c>
      <c r="G24" s="95"/>
      <c r="H24" s="96"/>
      <c r="I24" s="97"/>
      <c r="J24" s="98"/>
      <c r="K24" s="99"/>
      <c r="L24" s="100"/>
      <c r="M24" s="101"/>
      <c r="N24" s="102"/>
      <c r="O24" s="103"/>
      <c r="P24" s="84"/>
      <c r="Q24" s="104"/>
      <c r="R24" s="105"/>
      <c r="S24" s="106"/>
      <c r="T24" s="107"/>
      <c r="U24" s="108"/>
      <c r="V24" s="109"/>
      <c r="W24" s="110"/>
      <c r="X24" s="250">
        <f t="shared" si="1"/>
        <v>0</v>
      </c>
      <c r="Y24" s="251">
        <f t="shared" si="2"/>
        <v>0</v>
      </c>
      <c r="Z24" s="257">
        <f t="shared" si="0"/>
        <v>0</v>
      </c>
      <c r="AA24" s="258"/>
      <c r="AB24" s="258"/>
      <c r="AC24" s="257">
        <f>Z24*10</f>
        <v>0</v>
      </c>
      <c r="AD24" s="258"/>
      <c r="AE24" s="258"/>
      <c r="AF24" s="258"/>
      <c r="AG24" s="258"/>
      <c r="AH24" s="254"/>
      <c r="BA24" s="73"/>
      <c r="BB24" s="73"/>
      <c r="BC24" s="73"/>
      <c r="BD24" s="73"/>
      <c r="BE24" s="73"/>
      <c r="BF24" s="73"/>
      <c r="BG24" s="74"/>
      <c r="BH24" s="74"/>
      <c r="BI24" s="74">
        <v>10</v>
      </c>
      <c r="BJ24" s="74"/>
      <c r="BK24" s="74"/>
      <c r="BL24" s="74"/>
      <c r="BM24" s="74"/>
      <c r="BN24" s="73"/>
      <c r="BO24" s="73"/>
      <c r="BP24" s="73"/>
      <c r="BQ24" s="73"/>
    </row>
    <row r="25" spans="1:69" s="72" customFormat="1" ht="15.75" customHeight="1">
      <c r="A25" s="194" t="s">
        <v>257</v>
      </c>
      <c r="B25" s="195" t="s">
        <v>34</v>
      </c>
      <c r="C25" s="203"/>
      <c r="D25" s="195" t="s">
        <v>273</v>
      </c>
      <c r="E25" s="197">
        <v>5</v>
      </c>
      <c r="F25" s="198">
        <v>110</v>
      </c>
      <c r="G25" s="75"/>
      <c r="H25" s="76"/>
      <c r="I25" s="77"/>
      <c r="J25" s="78"/>
      <c r="K25" s="79"/>
      <c r="L25" s="80"/>
      <c r="M25" s="81"/>
      <c r="N25" s="82"/>
      <c r="O25" s="83"/>
      <c r="P25" s="84"/>
      <c r="Q25" s="93"/>
      <c r="R25" s="94"/>
      <c r="S25" s="87"/>
      <c r="T25" s="111"/>
      <c r="U25" s="89"/>
      <c r="V25" s="90"/>
      <c r="W25" s="91"/>
      <c r="X25" s="250">
        <f t="shared" si="1"/>
        <v>0</v>
      </c>
      <c r="Y25" s="251">
        <f t="shared" si="2"/>
        <v>0</v>
      </c>
      <c r="Z25" s="257">
        <f t="shared" si="0"/>
        <v>0</v>
      </c>
      <c r="AA25" s="258"/>
      <c r="AB25" s="258"/>
      <c r="AC25" s="258"/>
      <c r="AD25" s="257">
        <f>$Z25*5</f>
        <v>0</v>
      </c>
      <c r="AE25" s="258"/>
      <c r="AF25" s="258"/>
      <c r="AG25" s="258"/>
      <c r="AH25" s="254"/>
      <c r="AZ25" s="73"/>
      <c r="BA25" s="73"/>
      <c r="BB25" s="73"/>
      <c r="BC25" s="73"/>
      <c r="BD25" s="73"/>
      <c r="BE25" s="73"/>
      <c r="BF25" s="74"/>
      <c r="BG25" s="74"/>
      <c r="BH25" s="74"/>
      <c r="BI25" s="74">
        <v>5</v>
      </c>
      <c r="BJ25" s="74"/>
      <c r="BK25" s="74"/>
      <c r="BL25" s="74"/>
      <c r="BM25" s="73"/>
      <c r="BN25" s="73"/>
      <c r="BO25" s="73"/>
      <c r="BP25" s="73"/>
    </row>
    <row r="26" spans="1:69" s="72" customFormat="1" ht="15.75" customHeight="1">
      <c r="A26" s="194" t="s">
        <v>258</v>
      </c>
      <c r="B26" s="195" t="s">
        <v>34</v>
      </c>
      <c r="C26" s="196"/>
      <c r="D26" s="195" t="s">
        <v>163</v>
      </c>
      <c r="E26" s="197">
        <v>10</v>
      </c>
      <c r="F26" s="198">
        <v>220</v>
      </c>
      <c r="G26" s="75"/>
      <c r="H26" s="76"/>
      <c r="I26" s="77"/>
      <c r="J26" s="78"/>
      <c r="K26" s="79"/>
      <c r="L26" s="80"/>
      <c r="M26" s="81"/>
      <c r="N26" s="82"/>
      <c r="O26" s="83"/>
      <c r="P26" s="84"/>
      <c r="Q26" s="85"/>
      <c r="R26" s="86"/>
      <c r="S26" s="87"/>
      <c r="T26" s="111"/>
      <c r="U26" s="89"/>
      <c r="V26" s="90"/>
      <c r="W26" s="91"/>
      <c r="X26" s="250">
        <f t="shared" si="1"/>
        <v>0</v>
      </c>
      <c r="Y26" s="251">
        <f t="shared" si="2"/>
        <v>0</v>
      </c>
      <c r="Z26" s="257">
        <f t="shared" si="0"/>
        <v>0</v>
      </c>
      <c r="AA26" s="258"/>
      <c r="AB26" s="258"/>
      <c r="AC26" s="258"/>
      <c r="AD26" s="257">
        <f>$Z26*10</f>
        <v>0</v>
      </c>
      <c r="AE26" s="258"/>
      <c r="AF26" s="258"/>
      <c r="AG26" s="258"/>
      <c r="AH26" s="254"/>
      <c r="AZ26" s="73"/>
      <c r="BA26" s="73"/>
      <c r="BB26" s="73"/>
      <c r="BC26" s="73"/>
      <c r="BD26" s="73"/>
      <c r="BE26" s="73"/>
      <c r="BF26" s="74"/>
      <c r="BG26" s="74"/>
      <c r="BH26" s="74"/>
      <c r="BI26" s="74">
        <v>10</v>
      </c>
      <c r="BJ26" s="74"/>
      <c r="BK26" s="74"/>
      <c r="BL26" s="74"/>
      <c r="BM26" s="73"/>
      <c r="BN26" s="73"/>
      <c r="BO26" s="73"/>
      <c r="BP26" s="73"/>
    </row>
    <row r="27" spans="1:69" s="72" customFormat="1" ht="17.25" customHeight="1">
      <c r="A27" s="194" t="s">
        <v>259</v>
      </c>
      <c r="B27" s="195" t="s">
        <v>34</v>
      </c>
      <c r="C27" s="196"/>
      <c r="D27" s="195" t="s">
        <v>166</v>
      </c>
      <c r="E27" s="197">
        <v>5</v>
      </c>
      <c r="F27" s="198">
        <v>150</v>
      </c>
      <c r="G27" s="75"/>
      <c r="H27" s="76"/>
      <c r="I27" s="77"/>
      <c r="J27" s="78"/>
      <c r="K27" s="79"/>
      <c r="L27" s="80"/>
      <c r="M27" s="81"/>
      <c r="N27" s="82"/>
      <c r="O27" s="83"/>
      <c r="P27" s="84"/>
      <c r="Q27" s="93"/>
      <c r="R27" s="94"/>
      <c r="S27" s="87"/>
      <c r="T27" s="111"/>
      <c r="U27" s="89"/>
      <c r="V27" s="90"/>
      <c r="W27" s="91"/>
      <c r="X27" s="250">
        <f t="shared" si="1"/>
        <v>0</v>
      </c>
      <c r="Y27" s="251">
        <f t="shared" si="2"/>
        <v>0</v>
      </c>
      <c r="Z27" s="257">
        <f t="shared" si="0"/>
        <v>0</v>
      </c>
      <c r="AA27" s="258"/>
      <c r="AB27" s="258"/>
      <c r="AC27" s="258"/>
      <c r="AD27" s="257">
        <f>$Z27*5</f>
        <v>0</v>
      </c>
      <c r="AE27" s="258"/>
      <c r="AF27" s="258"/>
      <c r="AG27" s="258"/>
      <c r="AH27" s="254"/>
      <c r="AZ27" s="73"/>
      <c r="BA27" s="73"/>
      <c r="BB27" s="73"/>
      <c r="BC27" s="73"/>
      <c r="BD27" s="73"/>
      <c r="BE27" s="73"/>
      <c r="BF27" s="74"/>
      <c r="BG27" s="74"/>
      <c r="BH27" s="74"/>
      <c r="BI27" s="74">
        <v>5</v>
      </c>
      <c r="BJ27" s="74"/>
      <c r="BK27" s="74"/>
      <c r="BL27" s="74"/>
      <c r="BM27" s="73"/>
      <c r="BN27" s="73"/>
      <c r="BO27" s="73"/>
      <c r="BP27" s="73"/>
    </row>
    <row r="28" spans="1:69" s="72" customFormat="1" ht="15.75" customHeight="1">
      <c r="A28" s="194" t="s">
        <v>304</v>
      </c>
      <c r="B28" s="195" t="s">
        <v>34</v>
      </c>
      <c r="C28" s="196"/>
      <c r="D28" s="204" t="s">
        <v>274</v>
      </c>
      <c r="E28" s="199">
        <v>5</v>
      </c>
      <c r="F28" s="200">
        <v>200</v>
      </c>
      <c r="G28" s="95"/>
      <c r="H28" s="96"/>
      <c r="I28" s="97"/>
      <c r="J28" s="98"/>
      <c r="K28" s="99"/>
      <c r="L28" s="100"/>
      <c r="M28" s="101"/>
      <c r="N28" s="102"/>
      <c r="O28" s="103"/>
      <c r="P28" s="84"/>
      <c r="Q28" s="104"/>
      <c r="R28" s="105"/>
      <c r="S28" s="106"/>
      <c r="T28" s="107"/>
      <c r="U28" s="108"/>
      <c r="V28" s="109"/>
      <c r="W28" s="110"/>
      <c r="X28" s="250">
        <f t="shared" si="1"/>
        <v>0</v>
      </c>
      <c r="Y28" s="251">
        <f t="shared" si="2"/>
        <v>0</v>
      </c>
      <c r="Z28" s="257">
        <f t="shared" si="0"/>
        <v>0</v>
      </c>
      <c r="AA28" s="258"/>
      <c r="AB28" s="258"/>
      <c r="AC28" s="258"/>
      <c r="AD28" s="257">
        <f>$Z28*5</f>
        <v>0</v>
      </c>
      <c r="AE28" s="258"/>
      <c r="AF28" s="258"/>
      <c r="AG28" s="258"/>
      <c r="AH28" s="254"/>
      <c r="AZ28" s="73"/>
      <c r="BA28" s="73"/>
      <c r="BB28" s="73"/>
      <c r="BC28" s="73"/>
      <c r="BD28" s="73"/>
      <c r="BE28" s="73"/>
      <c r="BF28" s="74"/>
      <c r="BG28" s="74"/>
      <c r="BH28" s="74"/>
      <c r="BI28" s="74">
        <v>5</v>
      </c>
      <c r="BJ28" s="74"/>
      <c r="BK28" s="74"/>
      <c r="BL28" s="74"/>
      <c r="BM28" s="73"/>
      <c r="BN28" s="73"/>
      <c r="BO28" s="73"/>
      <c r="BP28" s="73"/>
    </row>
    <row r="29" spans="1:69" s="72" customFormat="1" ht="15.75" customHeight="1">
      <c r="A29" s="194" t="s">
        <v>260</v>
      </c>
      <c r="B29" s="195" t="s">
        <v>35</v>
      </c>
      <c r="C29" s="196"/>
      <c r="D29" s="195" t="s">
        <v>166</v>
      </c>
      <c r="E29" s="197">
        <v>5</v>
      </c>
      <c r="F29" s="198">
        <v>190</v>
      </c>
      <c r="G29" s="75"/>
      <c r="H29" s="76"/>
      <c r="I29" s="77"/>
      <c r="J29" s="78"/>
      <c r="K29" s="79"/>
      <c r="L29" s="80"/>
      <c r="M29" s="81"/>
      <c r="N29" s="82"/>
      <c r="O29" s="83"/>
      <c r="P29" s="84"/>
      <c r="Q29" s="93"/>
      <c r="R29" s="94"/>
      <c r="S29" s="87"/>
      <c r="T29" s="88"/>
      <c r="U29" s="89"/>
      <c r="V29" s="90"/>
      <c r="W29" s="91"/>
      <c r="X29" s="250">
        <f t="shared" si="1"/>
        <v>0</v>
      </c>
      <c r="Y29" s="251">
        <f t="shared" si="2"/>
        <v>0</v>
      </c>
      <c r="Z29" s="257">
        <f t="shared" si="0"/>
        <v>0</v>
      </c>
      <c r="AA29" s="258"/>
      <c r="AB29" s="258"/>
      <c r="AC29" s="258"/>
      <c r="AD29" s="259"/>
      <c r="AE29" s="257">
        <f>$Z29*5</f>
        <v>0</v>
      </c>
      <c r="AF29" s="258"/>
      <c r="AG29" s="258"/>
      <c r="AH29" s="254"/>
      <c r="AZ29" s="73"/>
      <c r="BA29" s="73"/>
      <c r="BB29" s="73"/>
      <c r="BC29" s="73"/>
      <c r="BD29" s="73"/>
      <c r="BE29" s="73"/>
      <c r="BF29" s="74"/>
      <c r="BG29" s="74"/>
      <c r="BH29" s="74"/>
      <c r="BI29" s="74"/>
      <c r="BJ29" s="74">
        <v>5</v>
      </c>
      <c r="BK29" s="74"/>
      <c r="BL29" s="74"/>
      <c r="BM29" s="73"/>
      <c r="BN29" s="73"/>
      <c r="BO29" s="73"/>
      <c r="BP29" s="73"/>
    </row>
    <row r="30" spans="1:69" s="72" customFormat="1" ht="18" customHeight="1">
      <c r="A30" s="194" t="s">
        <v>261</v>
      </c>
      <c r="B30" s="195" t="s">
        <v>35</v>
      </c>
      <c r="C30" s="196"/>
      <c r="D30" s="195" t="s">
        <v>166</v>
      </c>
      <c r="E30" s="197">
        <v>1</v>
      </c>
      <c r="F30" s="198">
        <v>105</v>
      </c>
      <c r="G30" s="75"/>
      <c r="H30" s="76"/>
      <c r="I30" s="77"/>
      <c r="J30" s="78"/>
      <c r="K30" s="79"/>
      <c r="L30" s="80"/>
      <c r="M30" s="81"/>
      <c r="N30" s="82"/>
      <c r="O30" s="83"/>
      <c r="P30" s="84"/>
      <c r="Q30" s="93"/>
      <c r="R30" s="94"/>
      <c r="S30" s="87"/>
      <c r="T30" s="88"/>
      <c r="U30" s="89"/>
      <c r="V30" s="90"/>
      <c r="W30" s="91"/>
      <c r="X30" s="250">
        <f t="shared" si="1"/>
        <v>0</v>
      </c>
      <c r="Y30" s="251">
        <f t="shared" si="2"/>
        <v>0</v>
      </c>
      <c r="Z30" s="257">
        <f t="shared" si="0"/>
        <v>0</v>
      </c>
      <c r="AA30" s="258"/>
      <c r="AB30" s="258"/>
      <c r="AC30" s="258"/>
      <c r="AD30" s="259"/>
      <c r="AE30" s="257">
        <f>$Z30*1</f>
        <v>0</v>
      </c>
      <c r="AF30" s="258"/>
      <c r="AG30" s="258"/>
      <c r="AH30" s="254"/>
      <c r="AZ30" s="73"/>
      <c r="BA30" s="73"/>
      <c r="BB30" s="73"/>
      <c r="BC30" s="73"/>
      <c r="BD30" s="73"/>
      <c r="BE30" s="73"/>
      <c r="BF30" s="74"/>
      <c r="BG30" s="74"/>
      <c r="BH30" s="74"/>
      <c r="BI30" s="74"/>
      <c r="BJ30" s="74">
        <v>1</v>
      </c>
      <c r="BK30" s="74"/>
      <c r="BL30" s="74"/>
      <c r="BM30" s="73"/>
      <c r="BN30" s="73"/>
      <c r="BO30" s="73"/>
      <c r="BP30" s="73"/>
    </row>
    <row r="31" spans="1:69" s="72" customFormat="1" ht="15.75" customHeight="1">
      <c r="A31" s="194" t="s">
        <v>262</v>
      </c>
      <c r="B31" s="195" t="s">
        <v>35</v>
      </c>
      <c r="C31" s="196"/>
      <c r="D31" s="195" t="s">
        <v>166</v>
      </c>
      <c r="E31" s="197">
        <v>1</v>
      </c>
      <c r="F31" s="198">
        <v>115</v>
      </c>
      <c r="G31" s="75"/>
      <c r="H31" s="76"/>
      <c r="I31" s="77"/>
      <c r="J31" s="78"/>
      <c r="K31" s="79"/>
      <c r="L31" s="80"/>
      <c r="M31" s="81"/>
      <c r="N31" s="82"/>
      <c r="O31" s="83"/>
      <c r="P31" s="84"/>
      <c r="Q31" s="93"/>
      <c r="R31" s="94"/>
      <c r="S31" s="87"/>
      <c r="T31" s="88"/>
      <c r="U31" s="89"/>
      <c r="V31" s="90"/>
      <c r="W31" s="91"/>
      <c r="X31" s="250">
        <f t="shared" si="1"/>
        <v>0</v>
      </c>
      <c r="Y31" s="251">
        <f t="shared" si="2"/>
        <v>0</v>
      </c>
      <c r="Z31" s="257">
        <f t="shared" si="0"/>
        <v>0</v>
      </c>
      <c r="AA31" s="258"/>
      <c r="AB31" s="258"/>
      <c r="AC31" s="258"/>
      <c r="AD31" s="259"/>
      <c r="AE31" s="257">
        <f>$Z31*1</f>
        <v>0</v>
      </c>
      <c r="AF31" s="258"/>
      <c r="AG31" s="258"/>
      <c r="AH31" s="254"/>
      <c r="AZ31" s="73"/>
      <c r="BA31" s="73"/>
      <c r="BB31" s="73"/>
      <c r="BC31" s="73"/>
      <c r="BD31" s="73"/>
      <c r="BE31" s="73"/>
      <c r="BF31" s="74"/>
      <c r="BG31" s="74"/>
      <c r="BH31" s="74"/>
      <c r="BI31" s="74"/>
      <c r="BJ31" s="74">
        <v>1</v>
      </c>
      <c r="BK31" s="74"/>
      <c r="BL31" s="74"/>
      <c r="BM31" s="73"/>
      <c r="BN31" s="73"/>
      <c r="BO31" s="73"/>
      <c r="BP31" s="73"/>
    </row>
    <row r="32" spans="1:69" s="72" customFormat="1" ht="17.25" customHeight="1">
      <c r="A32" s="194" t="s">
        <v>305</v>
      </c>
      <c r="B32" s="195" t="s">
        <v>35</v>
      </c>
      <c r="C32" s="196"/>
      <c r="D32" s="204" t="s">
        <v>166</v>
      </c>
      <c r="E32" s="199">
        <v>4</v>
      </c>
      <c r="F32" s="200">
        <v>210</v>
      </c>
      <c r="G32" s="95"/>
      <c r="H32" s="96"/>
      <c r="I32" s="97"/>
      <c r="J32" s="98"/>
      <c r="K32" s="99"/>
      <c r="L32" s="100"/>
      <c r="M32" s="101"/>
      <c r="N32" s="102"/>
      <c r="O32" s="103"/>
      <c r="P32" s="84"/>
      <c r="Q32" s="104"/>
      <c r="R32" s="105"/>
      <c r="S32" s="106"/>
      <c r="T32" s="107"/>
      <c r="U32" s="108"/>
      <c r="V32" s="109"/>
      <c r="W32" s="110"/>
      <c r="X32" s="250">
        <f t="shared" si="1"/>
        <v>0</v>
      </c>
      <c r="Y32" s="251">
        <f t="shared" si="2"/>
        <v>0</v>
      </c>
      <c r="Z32" s="257">
        <f t="shared" si="0"/>
        <v>0</v>
      </c>
      <c r="AA32" s="258"/>
      <c r="AB32" s="258"/>
      <c r="AC32" s="258"/>
      <c r="AD32" s="259"/>
      <c r="AE32" s="257">
        <f>$Z32*4</f>
        <v>0</v>
      </c>
      <c r="AF32" s="258"/>
      <c r="AG32" s="258"/>
      <c r="AH32" s="254"/>
      <c r="AZ32" s="73"/>
      <c r="BA32" s="73"/>
      <c r="BB32" s="73"/>
      <c r="BC32" s="73"/>
      <c r="BD32" s="73"/>
      <c r="BE32" s="73"/>
      <c r="BF32" s="74"/>
      <c r="BG32" s="74"/>
      <c r="BH32" s="74"/>
      <c r="BI32" s="74"/>
      <c r="BJ32" s="74">
        <v>4</v>
      </c>
      <c r="BK32" s="74"/>
      <c r="BL32" s="74"/>
      <c r="BM32" s="73"/>
      <c r="BN32" s="73"/>
      <c r="BO32" s="73"/>
      <c r="BP32" s="73"/>
    </row>
    <row r="33" spans="1:68" s="72" customFormat="1" ht="15.75" customHeight="1">
      <c r="A33" s="194" t="s">
        <v>263</v>
      </c>
      <c r="B33" s="195" t="s">
        <v>34</v>
      </c>
      <c r="C33" s="196"/>
      <c r="D33" s="195" t="s">
        <v>158</v>
      </c>
      <c r="E33" s="197">
        <v>10</v>
      </c>
      <c r="F33" s="198">
        <v>115</v>
      </c>
      <c r="G33" s="75"/>
      <c r="H33" s="76"/>
      <c r="I33" s="77"/>
      <c r="J33" s="78"/>
      <c r="K33" s="79"/>
      <c r="L33" s="80"/>
      <c r="M33" s="81"/>
      <c r="N33" s="82"/>
      <c r="O33" s="83"/>
      <c r="P33" s="84"/>
      <c r="Q33" s="93"/>
      <c r="R33" s="94"/>
      <c r="S33" s="87"/>
      <c r="T33" s="88"/>
      <c r="U33" s="89"/>
      <c r="V33" s="90"/>
      <c r="W33" s="91"/>
      <c r="X33" s="250">
        <f t="shared" si="1"/>
        <v>0</v>
      </c>
      <c r="Y33" s="251">
        <f t="shared" si="2"/>
        <v>0</v>
      </c>
      <c r="Z33" s="257">
        <f t="shared" si="0"/>
        <v>0</v>
      </c>
      <c r="AA33" s="258"/>
      <c r="AB33" s="258"/>
      <c r="AC33" s="258"/>
      <c r="AD33" s="257">
        <f>$Z33*10</f>
        <v>0</v>
      </c>
      <c r="AE33" s="259"/>
      <c r="AF33" s="258"/>
      <c r="AG33" s="258"/>
      <c r="AH33" s="254"/>
      <c r="AZ33" s="73"/>
      <c r="BA33" s="73"/>
      <c r="BB33" s="73"/>
      <c r="BC33" s="73"/>
      <c r="BD33" s="73"/>
      <c r="BE33" s="73"/>
      <c r="BF33" s="74"/>
      <c r="BG33" s="74"/>
      <c r="BH33" s="74"/>
      <c r="BI33" s="74">
        <v>10</v>
      </c>
      <c r="BJ33" s="74"/>
      <c r="BK33" s="74"/>
      <c r="BL33" s="74"/>
      <c r="BM33" s="73"/>
      <c r="BN33" s="73"/>
      <c r="BO33" s="73"/>
      <c r="BP33" s="73"/>
    </row>
    <row r="34" spans="1:68" s="72" customFormat="1" ht="17.25" customHeight="1">
      <c r="A34" s="194" t="s">
        <v>264</v>
      </c>
      <c r="B34" s="195" t="s">
        <v>34</v>
      </c>
      <c r="C34" s="196"/>
      <c r="D34" s="195" t="s">
        <v>158</v>
      </c>
      <c r="E34" s="197">
        <v>10</v>
      </c>
      <c r="F34" s="198">
        <v>200</v>
      </c>
      <c r="G34" s="75"/>
      <c r="H34" s="76"/>
      <c r="I34" s="77"/>
      <c r="J34" s="78"/>
      <c r="K34" s="79"/>
      <c r="L34" s="80"/>
      <c r="M34" s="81"/>
      <c r="N34" s="82"/>
      <c r="O34" s="83"/>
      <c r="P34" s="84"/>
      <c r="Q34" s="93"/>
      <c r="R34" s="94"/>
      <c r="S34" s="87"/>
      <c r="T34" s="88"/>
      <c r="U34" s="89"/>
      <c r="V34" s="90"/>
      <c r="W34" s="91"/>
      <c r="X34" s="250">
        <f t="shared" si="1"/>
        <v>0</v>
      </c>
      <c r="Y34" s="251">
        <f t="shared" si="2"/>
        <v>0</v>
      </c>
      <c r="Z34" s="257">
        <f t="shared" si="0"/>
        <v>0</v>
      </c>
      <c r="AA34" s="258"/>
      <c r="AB34" s="258"/>
      <c r="AC34" s="258"/>
      <c r="AD34" s="257">
        <f>$Z34*10</f>
        <v>0</v>
      </c>
      <c r="AE34" s="259"/>
      <c r="AF34" s="258"/>
      <c r="AG34" s="258"/>
      <c r="AH34" s="254"/>
      <c r="AZ34" s="73"/>
      <c r="BA34" s="73"/>
      <c r="BB34" s="73"/>
      <c r="BC34" s="73"/>
      <c r="BD34" s="73"/>
      <c r="BE34" s="73"/>
      <c r="BF34" s="74"/>
      <c r="BG34" s="74"/>
      <c r="BH34" s="74"/>
      <c r="BI34" s="74">
        <v>10</v>
      </c>
      <c r="BJ34" s="74"/>
      <c r="BK34" s="74"/>
      <c r="BL34" s="74"/>
      <c r="BM34" s="73"/>
      <c r="BN34" s="73"/>
      <c r="BO34" s="73"/>
      <c r="BP34" s="73"/>
    </row>
    <row r="35" spans="1:68" s="72" customFormat="1" ht="16.5" customHeight="1">
      <c r="A35" s="194" t="s">
        <v>265</v>
      </c>
      <c r="B35" s="195" t="s">
        <v>35</v>
      </c>
      <c r="C35" s="196"/>
      <c r="D35" s="195" t="s">
        <v>158</v>
      </c>
      <c r="E35" s="197">
        <v>10</v>
      </c>
      <c r="F35" s="198">
        <v>230</v>
      </c>
      <c r="G35" s="75"/>
      <c r="H35" s="76"/>
      <c r="I35" s="77"/>
      <c r="J35" s="78"/>
      <c r="K35" s="79"/>
      <c r="L35" s="80"/>
      <c r="M35" s="81"/>
      <c r="N35" s="82"/>
      <c r="O35" s="83"/>
      <c r="P35" s="84"/>
      <c r="Q35" s="93"/>
      <c r="R35" s="94"/>
      <c r="S35" s="87"/>
      <c r="T35" s="88"/>
      <c r="U35" s="89"/>
      <c r="V35" s="90"/>
      <c r="W35" s="91"/>
      <c r="X35" s="250">
        <f t="shared" si="1"/>
        <v>0</v>
      </c>
      <c r="Y35" s="251">
        <f t="shared" si="2"/>
        <v>0</v>
      </c>
      <c r="Z35" s="257">
        <f t="shared" si="0"/>
        <v>0</v>
      </c>
      <c r="AA35" s="258"/>
      <c r="AB35" s="258"/>
      <c r="AC35" s="258"/>
      <c r="AD35" s="258"/>
      <c r="AE35" s="257">
        <f>$Z35*10</f>
        <v>0</v>
      </c>
      <c r="AF35" s="258"/>
      <c r="AG35" s="258"/>
      <c r="AH35" s="254"/>
      <c r="AZ35" s="73"/>
      <c r="BA35" s="73"/>
      <c r="BB35" s="73"/>
      <c r="BC35" s="73"/>
      <c r="BD35" s="73"/>
      <c r="BE35" s="73"/>
      <c r="BF35" s="74"/>
      <c r="BG35" s="74"/>
      <c r="BH35" s="74"/>
      <c r="BI35" s="74"/>
      <c r="BJ35" s="74">
        <v>10</v>
      </c>
      <c r="BK35" s="74"/>
      <c r="BL35" s="74"/>
      <c r="BM35" s="73"/>
      <c r="BN35" s="73"/>
      <c r="BO35" s="73"/>
      <c r="BP35" s="73"/>
    </row>
    <row r="36" spans="1:68" s="72" customFormat="1" ht="15.75" customHeight="1">
      <c r="A36" s="194" t="s">
        <v>266</v>
      </c>
      <c r="B36" s="195" t="s">
        <v>35</v>
      </c>
      <c r="C36" s="196"/>
      <c r="D36" s="195" t="s">
        <v>158</v>
      </c>
      <c r="E36" s="197">
        <v>10</v>
      </c>
      <c r="F36" s="198">
        <v>242.5</v>
      </c>
      <c r="G36" s="75"/>
      <c r="H36" s="76"/>
      <c r="I36" s="77"/>
      <c r="J36" s="78"/>
      <c r="K36" s="79"/>
      <c r="L36" s="80"/>
      <c r="M36" s="81"/>
      <c r="N36" s="82"/>
      <c r="O36" s="83"/>
      <c r="P36" s="84"/>
      <c r="Q36" s="93"/>
      <c r="R36" s="94"/>
      <c r="S36" s="87"/>
      <c r="T36" s="88"/>
      <c r="U36" s="89"/>
      <c r="V36" s="90"/>
      <c r="W36" s="91"/>
      <c r="X36" s="250">
        <f t="shared" si="1"/>
        <v>0</v>
      </c>
      <c r="Y36" s="251">
        <f t="shared" si="2"/>
        <v>0</v>
      </c>
      <c r="Z36" s="257">
        <f t="shared" si="0"/>
        <v>0</v>
      </c>
      <c r="AA36" s="258"/>
      <c r="AB36" s="258"/>
      <c r="AC36" s="258"/>
      <c r="AD36" s="258"/>
      <c r="AE36" s="257">
        <f>$Z36*10</f>
        <v>0</v>
      </c>
      <c r="AF36" s="258"/>
      <c r="AG36" s="258"/>
      <c r="AH36" s="254"/>
      <c r="AZ36" s="73"/>
      <c r="BA36" s="73"/>
      <c r="BB36" s="73"/>
      <c r="BC36" s="73"/>
      <c r="BD36" s="73"/>
      <c r="BE36" s="73"/>
      <c r="BF36" s="74"/>
      <c r="BG36" s="74"/>
      <c r="BH36" s="74"/>
      <c r="BI36" s="74"/>
      <c r="BJ36" s="74">
        <v>10</v>
      </c>
      <c r="BK36" s="74"/>
      <c r="BL36" s="74"/>
      <c r="BM36" s="73"/>
      <c r="BN36" s="73"/>
      <c r="BO36" s="73"/>
      <c r="BP36" s="73"/>
    </row>
    <row r="37" spans="1:68" s="72" customFormat="1" ht="15.75" customHeight="1">
      <c r="A37" s="194" t="s">
        <v>267</v>
      </c>
      <c r="B37" s="195" t="s">
        <v>36</v>
      </c>
      <c r="C37" s="196"/>
      <c r="D37" s="195" t="s">
        <v>169</v>
      </c>
      <c r="E37" s="197">
        <v>1</v>
      </c>
      <c r="F37" s="198">
        <v>110</v>
      </c>
      <c r="G37" s="75"/>
      <c r="H37" s="76"/>
      <c r="I37" s="77"/>
      <c r="J37" s="78"/>
      <c r="K37" s="79"/>
      <c r="L37" s="80"/>
      <c r="M37" s="81"/>
      <c r="N37" s="82"/>
      <c r="O37" s="83"/>
      <c r="P37" s="84"/>
      <c r="Q37" s="93"/>
      <c r="R37" s="94"/>
      <c r="S37" s="87"/>
      <c r="T37" s="88"/>
      <c r="U37" s="89"/>
      <c r="V37" s="90"/>
      <c r="W37" s="91"/>
      <c r="X37" s="250">
        <f t="shared" si="1"/>
        <v>0</v>
      </c>
      <c r="Y37" s="251">
        <f t="shared" si="2"/>
        <v>0</v>
      </c>
      <c r="Z37" s="257">
        <f t="shared" si="0"/>
        <v>0</v>
      </c>
      <c r="AA37" s="258"/>
      <c r="AB37" s="258"/>
      <c r="AC37" s="258"/>
      <c r="AD37" s="258"/>
      <c r="AE37" s="258"/>
      <c r="AF37" s="257">
        <f>$Z37*1</f>
        <v>0</v>
      </c>
      <c r="AG37" s="258"/>
      <c r="AH37" s="254"/>
      <c r="AZ37" s="73"/>
      <c r="BA37" s="73"/>
      <c r="BB37" s="73"/>
      <c r="BC37" s="73"/>
      <c r="BD37" s="73"/>
      <c r="BE37" s="73"/>
      <c r="BF37" s="74"/>
      <c r="BG37" s="74"/>
      <c r="BH37" s="74"/>
      <c r="BI37" s="74"/>
      <c r="BJ37" s="74"/>
      <c r="BK37" s="74">
        <v>1</v>
      </c>
      <c r="BL37" s="74"/>
      <c r="BM37" s="73"/>
      <c r="BN37" s="73"/>
      <c r="BO37" s="73"/>
      <c r="BP37" s="73"/>
    </row>
    <row r="38" spans="1:68" s="72" customFormat="1" ht="16.5" customHeight="1">
      <c r="A38" s="194" t="s">
        <v>268</v>
      </c>
      <c r="B38" s="195" t="s">
        <v>36</v>
      </c>
      <c r="C38" s="196"/>
      <c r="D38" s="195" t="s">
        <v>169</v>
      </c>
      <c r="E38" s="197">
        <v>1</v>
      </c>
      <c r="F38" s="198">
        <v>110</v>
      </c>
      <c r="G38" s="75"/>
      <c r="H38" s="76"/>
      <c r="I38" s="77"/>
      <c r="J38" s="78"/>
      <c r="K38" s="79"/>
      <c r="L38" s="80"/>
      <c r="M38" s="81"/>
      <c r="N38" s="82"/>
      <c r="O38" s="83"/>
      <c r="P38" s="84"/>
      <c r="Q38" s="93"/>
      <c r="R38" s="94"/>
      <c r="S38" s="87"/>
      <c r="T38" s="88"/>
      <c r="U38" s="89"/>
      <c r="V38" s="90"/>
      <c r="W38" s="91"/>
      <c r="X38" s="250">
        <f t="shared" si="1"/>
        <v>0</v>
      </c>
      <c r="Y38" s="251">
        <f t="shared" si="2"/>
        <v>0</v>
      </c>
      <c r="Z38" s="257">
        <f t="shared" si="0"/>
        <v>0</v>
      </c>
      <c r="AA38" s="258"/>
      <c r="AB38" s="258"/>
      <c r="AC38" s="258"/>
      <c r="AD38" s="258"/>
      <c r="AE38" s="258"/>
      <c r="AF38" s="257">
        <f t="shared" ref="AF38:AF41" si="5">$Z38*1</f>
        <v>0</v>
      </c>
      <c r="AG38" s="258"/>
      <c r="AH38" s="254"/>
      <c r="AZ38" s="73"/>
      <c r="BA38" s="73"/>
      <c r="BB38" s="73"/>
      <c r="BC38" s="73"/>
      <c r="BD38" s="73"/>
      <c r="BE38" s="73"/>
      <c r="BF38" s="74"/>
      <c r="BG38" s="74"/>
      <c r="BH38" s="74"/>
      <c r="BI38" s="74"/>
      <c r="BJ38" s="74"/>
      <c r="BK38" s="74">
        <v>1</v>
      </c>
      <c r="BL38" s="74"/>
      <c r="BM38" s="73"/>
      <c r="BN38" s="73"/>
      <c r="BO38" s="73"/>
      <c r="BP38" s="73"/>
    </row>
    <row r="39" spans="1:68" s="72" customFormat="1" ht="15.75" customHeight="1">
      <c r="A39" s="194" t="s">
        <v>269</v>
      </c>
      <c r="B39" s="195" t="s">
        <v>36</v>
      </c>
      <c r="C39" s="196"/>
      <c r="D39" s="195" t="s">
        <v>169</v>
      </c>
      <c r="E39" s="197">
        <v>1</v>
      </c>
      <c r="F39" s="198">
        <v>110</v>
      </c>
      <c r="G39" s="75"/>
      <c r="H39" s="76"/>
      <c r="I39" s="77"/>
      <c r="J39" s="78"/>
      <c r="K39" s="79"/>
      <c r="L39" s="80"/>
      <c r="M39" s="81"/>
      <c r="N39" s="82"/>
      <c r="O39" s="83"/>
      <c r="P39" s="84"/>
      <c r="Q39" s="93"/>
      <c r="R39" s="94"/>
      <c r="S39" s="87"/>
      <c r="T39" s="88"/>
      <c r="U39" s="89"/>
      <c r="V39" s="90"/>
      <c r="W39" s="91"/>
      <c r="X39" s="250">
        <f t="shared" si="1"/>
        <v>0</v>
      </c>
      <c r="Y39" s="251">
        <f t="shared" si="2"/>
        <v>0</v>
      </c>
      <c r="Z39" s="257">
        <f t="shared" si="0"/>
        <v>0</v>
      </c>
      <c r="AA39" s="258"/>
      <c r="AB39" s="258"/>
      <c r="AC39" s="258"/>
      <c r="AD39" s="258"/>
      <c r="AE39" s="258"/>
      <c r="AF39" s="257">
        <f t="shared" si="5"/>
        <v>0</v>
      </c>
      <c r="AG39" s="258"/>
      <c r="AH39" s="254"/>
      <c r="AZ39" s="73"/>
      <c r="BA39" s="73"/>
      <c r="BB39" s="73"/>
      <c r="BC39" s="73"/>
      <c r="BD39" s="73"/>
      <c r="BE39" s="73"/>
      <c r="BF39" s="74"/>
      <c r="BG39" s="74"/>
      <c r="BH39" s="74"/>
      <c r="BI39" s="74"/>
      <c r="BJ39" s="74"/>
      <c r="BK39" s="74">
        <v>1</v>
      </c>
      <c r="BL39" s="74"/>
      <c r="BM39" s="73"/>
      <c r="BN39" s="73"/>
      <c r="BO39" s="73"/>
      <c r="BP39" s="73"/>
    </row>
    <row r="40" spans="1:68" s="72" customFormat="1" ht="16.5" customHeight="1">
      <c r="A40" s="194" t="s">
        <v>270</v>
      </c>
      <c r="B40" s="195" t="s">
        <v>36</v>
      </c>
      <c r="C40" s="196"/>
      <c r="D40" s="195" t="s">
        <v>169</v>
      </c>
      <c r="E40" s="197">
        <v>1</v>
      </c>
      <c r="F40" s="198">
        <v>110</v>
      </c>
      <c r="G40" s="75"/>
      <c r="H40" s="76"/>
      <c r="I40" s="77"/>
      <c r="J40" s="78"/>
      <c r="K40" s="79"/>
      <c r="L40" s="80"/>
      <c r="M40" s="81"/>
      <c r="N40" s="82"/>
      <c r="O40" s="83"/>
      <c r="P40" s="84"/>
      <c r="Q40" s="93"/>
      <c r="R40" s="94"/>
      <c r="S40" s="87"/>
      <c r="T40" s="88"/>
      <c r="U40" s="89"/>
      <c r="V40" s="90"/>
      <c r="W40" s="91"/>
      <c r="X40" s="250">
        <f t="shared" si="1"/>
        <v>0</v>
      </c>
      <c r="Y40" s="251">
        <f t="shared" si="2"/>
        <v>0</v>
      </c>
      <c r="Z40" s="257">
        <f t="shared" si="0"/>
        <v>0</v>
      </c>
      <c r="AA40" s="258"/>
      <c r="AB40" s="258"/>
      <c r="AC40" s="258"/>
      <c r="AD40" s="258"/>
      <c r="AE40" s="258"/>
      <c r="AF40" s="257">
        <f t="shared" si="5"/>
        <v>0</v>
      </c>
      <c r="AG40" s="258"/>
      <c r="AH40" s="254"/>
      <c r="AZ40" s="73"/>
      <c r="BA40" s="73"/>
      <c r="BB40" s="73"/>
      <c r="BC40" s="73"/>
      <c r="BD40" s="73"/>
      <c r="BE40" s="73"/>
      <c r="BF40" s="74"/>
      <c r="BG40" s="74"/>
      <c r="BH40" s="74"/>
      <c r="BI40" s="74"/>
      <c r="BJ40" s="74"/>
      <c r="BK40" s="74">
        <v>1</v>
      </c>
      <c r="BL40" s="74"/>
      <c r="BM40" s="73"/>
      <c r="BN40" s="73"/>
      <c r="BO40" s="73"/>
      <c r="BP40" s="73"/>
    </row>
    <row r="41" spans="1:68" s="72" customFormat="1" ht="16.5" customHeight="1">
      <c r="A41" s="194" t="s">
        <v>271</v>
      </c>
      <c r="B41" s="195" t="s">
        <v>36</v>
      </c>
      <c r="C41" s="196"/>
      <c r="D41" s="195" t="s">
        <v>169</v>
      </c>
      <c r="E41" s="197">
        <v>1</v>
      </c>
      <c r="F41" s="198">
        <v>110</v>
      </c>
      <c r="G41" s="75"/>
      <c r="H41" s="76"/>
      <c r="I41" s="77"/>
      <c r="J41" s="78"/>
      <c r="K41" s="79"/>
      <c r="L41" s="80"/>
      <c r="M41" s="81"/>
      <c r="N41" s="82"/>
      <c r="O41" s="83"/>
      <c r="P41" s="84"/>
      <c r="Q41" s="93"/>
      <c r="R41" s="94"/>
      <c r="S41" s="87"/>
      <c r="T41" s="88"/>
      <c r="U41" s="89"/>
      <c r="V41" s="90"/>
      <c r="W41" s="91"/>
      <c r="X41" s="250">
        <f t="shared" si="1"/>
        <v>0</v>
      </c>
      <c r="Y41" s="251">
        <f t="shared" si="2"/>
        <v>0</v>
      </c>
      <c r="Z41" s="257">
        <f t="shared" si="0"/>
        <v>0</v>
      </c>
      <c r="AA41" s="258"/>
      <c r="AB41" s="258"/>
      <c r="AC41" s="258"/>
      <c r="AD41" s="258"/>
      <c r="AE41" s="258"/>
      <c r="AF41" s="257">
        <f t="shared" si="5"/>
        <v>0</v>
      </c>
      <c r="AG41" s="258"/>
      <c r="AH41" s="254"/>
      <c r="AZ41" s="73"/>
      <c r="BA41" s="73"/>
      <c r="BB41" s="73"/>
      <c r="BC41" s="73"/>
      <c r="BD41" s="73"/>
      <c r="BE41" s="73"/>
      <c r="BF41" s="74"/>
      <c r="BG41" s="74"/>
      <c r="BH41" s="74"/>
      <c r="BI41" s="74"/>
      <c r="BJ41" s="74"/>
      <c r="BK41" s="74">
        <v>1</v>
      </c>
      <c r="BL41" s="74"/>
      <c r="BM41" s="73"/>
      <c r="BN41" s="73"/>
      <c r="BO41" s="73"/>
      <c r="BP41" s="73"/>
    </row>
    <row r="42" spans="1:68" s="72" customFormat="1" ht="16.5" customHeight="1">
      <c r="A42" s="194" t="s">
        <v>272</v>
      </c>
      <c r="B42" s="195" t="s">
        <v>37</v>
      </c>
      <c r="C42" s="196"/>
      <c r="D42" s="195" t="s">
        <v>169</v>
      </c>
      <c r="E42" s="197">
        <v>1</v>
      </c>
      <c r="F42" s="198">
        <v>260</v>
      </c>
      <c r="G42" s="75"/>
      <c r="H42" s="76"/>
      <c r="I42" s="77"/>
      <c r="J42" s="78"/>
      <c r="K42" s="79"/>
      <c r="L42" s="80"/>
      <c r="M42" s="81"/>
      <c r="N42" s="82"/>
      <c r="O42" s="83"/>
      <c r="P42" s="84"/>
      <c r="Q42" s="93"/>
      <c r="R42" s="94"/>
      <c r="S42" s="87"/>
      <c r="T42" s="88"/>
      <c r="U42" s="89"/>
      <c r="V42" s="90"/>
      <c r="W42" s="91"/>
      <c r="X42" s="250">
        <f t="shared" si="1"/>
        <v>0</v>
      </c>
      <c r="Y42" s="251">
        <f t="shared" si="2"/>
        <v>0</v>
      </c>
      <c r="Z42" s="257">
        <f t="shared" si="0"/>
        <v>0</v>
      </c>
      <c r="AA42" s="258"/>
      <c r="AB42" s="258"/>
      <c r="AC42" s="258"/>
      <c r="AD42" s="258"/>
      <c r="AE42" s="258"/>
      <c r="AF42" s="258"/>
      <c r="AG42" s="257">
        <f>$Z42*1</f>
        <v>0</v>
      </c>
      <c r="AH42" s="254"/>
      <c r="AZ42" s="73"/>
      <c r="BA42" s="73"/>
      <c r="BB42" s="73"/>
      <c r="BC42" s="73"/>
      <c r="BD42" s="73"/>
      <c r="BE42" s="73"/>
      <c r="BF42" s="74"/>
      <c r="BG42" s="74"/>
      <c r="BH42" s="74"/>
      <c r="BI42" s="74"/>
      <c r="BJ42" s="74"/>
      <c r="BK42" s="74"/>
      <c r="BL42" s="74">
        <v>1</v>
      </c>
      <c r="BM42" s="73"/>
      <c r="BN42" s="73"/>
      <c r="BO42" s="73"/>
      <c r="BP42" s="73"/>
    </row>
    <row r="43" spans="1:68" s="72" customFormat="1" ht="15.75" customHeight="1">
      <c r="A43" s="194" t="s">
        <v>292</v>
      </c>
      <c r="B43" s="195" t="s">
        <v>458</v>
      </c>
      <c r="C43" s="196"/>
      <c r="D43" s="201" t="s">
        <v>274</v>
      </c>
      <c r="E43" s="202">
        <v>5</v>
      </c>
      <c r="F43" s="200">
        <v>350</v>
      </c>
      <c r="G43" s="95"/>
      <c r="H43" s="96"/>
      <c r="I43" s="97"/>
      <c r="J43" s="98"/>
      <c r="K43" s="99"/>
      <c r="L43" s="100"/>
      <c r="M43" s="101"/>
      <c r="N43" s="102"/>
      <c r="O43" s="103"/>
      <c r="P43" s="84"/>
      <c r="Q43" s="104"/>
      <c r="R43" s="105"/>
      <c r="S43" s="106"/>
      <c r="T43" s="107"/>
      <c r="U43" s="108"/>
      <c r="V43" s="109"/>
      <c r="W43" s="110"/>
      <c r="X43" s="250">
        <f>(G43*$F43)+(H43*$F43)+(K43*$F43)+(L43*$F43)+(M43*$F43)+(N43*$F43)+(P43*$F43)+(Q43*$F43)+(R43*$F43)+(T43*$F43)+(U43*$F43)+(V43*$F43)+(W43*$F43)+(O43*$F43)+(J43*$F43)+(S43*$F43)+(I43*$F43)</f>
        <v>0</v>
      </c>
      <c r="Y43" s="251">
        <f>(G43*$E43)+(H43*$E43)+(K43*$E43)+(L43*$E43)+(M43*$E43)+(N43*$E43)+(P43*$E43)+(Q43*$E43)+(R43*$E43)+(T43*$E43)+(U43*$E43)+(V43*$E43)+(W43*$E43)+(S43*$E43)+(I43*$E43)+(J43*$E43)</f>
        <v>0</v>
      </c>
      <c r="Z43" s="257">
        <f t="shared" si="0"/>
        <v>0</v>
      </c>
      <c r="AA43" s="258"/>
      <c r="AB43" s="258"/>
      <c r="AC43" s="258"/>
      <c r="AD43" s="258"/>
      <c r="AE43" s="257">
        <f>$Z43*5</f>
        <v>0</v>
      </c>
      <c r="AF43" s="258"/>
      <c r="AG43" s="258"/>
      <c r="AH43" s="254"/>
      <c r="AZ43" s="73"/>
      <c r="BA43" s="73"/>
      <c r="BB43" s="73"/>
      <c r="BC43" s="73"/>
      <c r="BD43" s="73"/>
      <c r="BE43" s="73"/>
      <c r="BF43" s="74"/>
      <c r="BG43" s="74"/>
      <c r="BH43" s="74"/>
      <c r="BI43" s="74"/>
      <c r="BJ43" s="74">
        <v>5</v>
      </c>
      <c r="BK43" s="74"/>
      <c r="BL43" s="74"/>
      <c r="BM43" s="73"/>
      <c r="BN43" s="73"/>
      <c r="BO43" s="73"/>
      <c r="BP43" s="73"/>
    </row>
    <row r="44" spans="1:68" s="72" customFormat="1" ht="16.5" customHeight="1">
      <c r="A44" s="194" t="s">
        <v>293</v>
      </c>
      <c r="B44" s="195" t="s">
        <v>458</v>
      </c>
      <c r="C44" s="196"/>
      <c r="D44" s="201" t="s">
        <v>173</v>
      </c>
      <c r="E44" s="202">
        <v>5</v>
      </c>
      <c r="F44" s="200">
        <v>450</v>
      </c>
      <c r="G44" s="95"/>
      <c r="H44" s="96"/>
      <c r="I44" s="97"/>
      <c r="J44" s="98"/>
      <c r="K44" s="99"/>
      <c r="L44" s="100"/>
      <c r="M44" s="101"/>
      <c r="N44" s="102"/>
      <c r="O44" s="103"/>
      <c r="P44" s="84"/>
      <c r="Q44" s="104"/>
      <c r="R44" s="105"/>
      <c r="S44" s="106"/>
      <c r="T44" s="107"/>
      <c r="U44" s="108"/>
      <c r="V44" s="109"/>
      <c r="W44" s="110"/>
      <c r="X44" s="250">
        <f t="shared" si="1"/>
        <v>0</v>
      </c>
      <c r="Y44" s="251">
        <f t="shared" si="2"/>
        <v>0</v>
      </c>
      <c r="Z44" s="257">
        <f t="shared" si="0"/>
        <v>0</v>
      </c>
      <c r="AA44" s="258"/>
      <c r="AB44" s="258"/>
      <c r="AC44" s="258"/>
      <c r="AD44" s="258"/>
      <c r="AE44" s="257">
        <f>$Z44*5</f>
        <v>0</v>
      </c>
      <c r="AF44" s="258"/>
      <c r="AG44" s="258"/>
      <c r="AH44" s="254"/>
      <c r="AZ44" s="73"/>
      <c r="BA44" s="73"/>
      <c r="BB44" s="73"/>
      <c r="BC44" s="73"/>
      <c r="BD44" s="73"/>
      <c r="BE44" s="73"/>
      <c r="BF44" s="74"/>
      <c r="BG44" s="74"/>
      <c r="BH44" s="74"/>
      <c r="BI44" s="74"/>
      <c r="BJ44" s="74"/>
      <c r="BK44" s="74">
        <v>5</v>
      </c>
      <c r="BL44" s="74"/>
      <c r="BM44" s="73"/>
      <c r="BN44" s="73"/>
      <c r="BO44" s="73"/>
      <c r="BP44" s="73"/>
    </row>
    <row r="45" spans="1:68" s="72" customFormat="1" ht="17.25" customHeight="1">
      <c r="A45" s="194" t="s">
        <v>294</v>
      </c>
      <c r="B45" s="195" t="s">
        <v>460</v>
      </c>
      <c r="C45" s="196"/>
      <c r="D45" s="201" t="s">
        <v>166</v>
      </c>
      <c r="E45" s="202">
        <v>5</v>
      </c>
      <c r="F45" s="200">
        <v>330</v>
      </c>
      <c r="G45" s="95"/>
      <c r="H45" s="96"/>
      <c r="I45" s="97"/>
      <c r="J45" s="98"/>
      <c r="K45" s="99"/>
      <c r="L45" s="100"/>
      <c r="M45" s="101"/>
      <c r="N45" s="102"/>
      <c r="O45" s="103"/>
      <c r="P45" s="84"/>
      <c r="Q45" s="104"/>
      <c r="R45" s="105"/>
      <c r="S45" s="106"/>
      <c r="T45" s="107"/>
      <c r="U45" s="108"/>
      <c r="V45" s="109"/>
      <c r="W45" s="110"/>
      <c r="X45" s="250">
        <f t="shared" si="1"/>
        <v>0</v>
      </c>
      <c r="Y45" s="251">
        <f t="shared" si="2"/>
        <v>0</v>
      </c>
      <c r="Z45" s="257">
        <f t="shared" si="0"/>
        <v>0</v>
      </c>
      <c r="AA45" s="258"/>
      <c r="AB45" s="258"/>
      <c r="AC45" s="258"/>
      <c r="AD45" s="258"/>
      <c r="AE45" s="258"/>
      <c r="AF45" s="257">
        <f>$Z45*5</f>
        <v>0</v>
      </c>
      <c r="AG45" s="258"/>
      <c r="AH45" s="254"/>
      <c r="AZ45" s="73"/>
      <c r="BA45" s="73"/>
      <c r="BB45" s="73"/>
      <c r="BC45" s="73"/>
      <c r="BD45" s="73"/>
      <c r="BE45" s="73"/>
      <c r="BF45" s="74"/>
      <c r="BG45" s="74"/>
      <c r="BH45" s="74"/>
      <c r="BI45" s="74"/>
      <c r="BJ45" s="74"/>
      <c r="BK45" s="74">
        <v>5</v>
      </c>
      <c r="BL45" s="74"/>
      <c r="BM45" s="73"/>
      <c r="BN45" s="73"/>
      <c r="BO45" s="73"/>
      <c r="BP45" s="73"/>
    </row>
    <row r="46" spans="1:68" s="72" customFormat="1" ht="16.5" customHeight="1">
      <c r="A46" s="194" t="s">
        <v>295</v>
      </c>
      <c r="B46" s="195" t="s">
        <v>458</v>
      </c>
      <c r="C46" s="196"/>
      <c r="D46" s="201" t="s">
        <v>166</v>
      </c>
      <c r="E46" s="202">
        <v>5</v>
      </c>
      <c r="F46" s="200">
        <v>167</v>
      </c>
      <c r="G46" s="95"/>
      <c r="H46" s="96"/>
      <c r="I46" s="97"/>
      <c r="J46" s="98"/>
      <c r="K46" s="99"/>
      <c r="L46" s="100"/>
      <c r="M46" s="101"/>
      <c r="N46" s="102"/>
      <c r="O46" s="103"/>
      <c r="P46" s="84"/>
      <c r="Q46" s="104"/>
      <c r="R46" s="105"/>
      <c r="S46" s="106"/>
      <c r="T46" s="107"/>
      <c r="U46" s="108"/>
      <c r="V46" s="109"/>
      <c r="W46" s="110"/>
      <c r="X46" s="250">
        <f t="shared" si="1"/>
        <v>0</v>
      </c>
      <c r="Y46" s="251">
        <f t="shared" si="2"/>
        <v>0</v>
      </c>
      <c r="Z46" s="257">
        <f t="shared" si="0"/>
        <v>0</v>
      </c>
      <c r="AA46" s="258"/>
      <c r="AB46" s="258"/>
      <c r="AC46" s="258"/>
      <c r="AD46" s="258"/>
      <c r="AE46" s="257">
        <f>$Z46*5</f>
        <v>0</v>
      </c>
      <c r="AF46" s="258"/>
      <c r="AG46" s="258"/>
      <c r="AH46" s="254"/>
      <c r="AZ46" s="73"/>
      <c r="BA46" s="73"/>
      <c r="BB46" s="73"/>
      <c r="BC46" s="73"/>
      <c r="BD46" s="73"/>
      <c r="BE46" s="73"/>
      <c r="BF46" s="74"/>
      <c r="BG46" s="74"/>
      <c r="BH46" s="74"/>
      <c r="BI46" s="74"/>
      <c r="BJ46" s="74">
        <v>5</v>
      </c>
      <c r="BK46" s="74"/>
      <c r="BL46" s="74"/>
      <c r="BM46" s="73"/>
      <c r="BN46" s="73"/>
      <c r="BO46" s="73"/>
      <c r="BP46" s="73"/>
    </row>
    <row r="47" spans="1:68" s="72" customFormat="1" ht="17.25" customHeight="1" thickBot="1">
      <c r="A47" s="205" t="s">
        <v>296</v>
      </c>
      <c r="B47" s="206" t="s">
        <v>458</v>
      </c>
      <c r="C47" s="207"/>
      <c r="D47" s="208" t="s">
        <v>166</v>
      </c>
      <c r="E47" s="209">
        <v>5</v>
      </c>
      <c r="F47" s="210">
        <v>190</v>
      </c>
      <c r="G47" s="112"/>
      <c r="H47" s="113"/>
      <c r="I47" s="114"/>
      <c r="J47" s="115"/>
      <c r="K47" s="116"/>
      <c r="L47" s="117"/>
      <c r="M47" s="118"/>
      <c r="N47" s="119"/>
      <c r="O47" s="120"/>
      <c r="P47" s="121"/>
      <c r="Q47" s="122"/>
      <c r="R47" s="123"/>
      <c r="S47" s="124"/>
      <c r="T47" s="125"/>
      <c r="U47" s="126"/>
      <c r="V47" s="127"/>
      <c r="W47" s="128"/>
      <c r="X47" s="250">
        <f t="shared" si="1"/>
        <v>0</v>
      </c>
      <c r="Y47" s="251">
        <f t="shared" si="2"/>
        <v>0</v>
      </c>
      <c r="Z47" s="262">
        <f t="shared" si="0"/>
        <v>0</v>
      </c>
      <c r="AA47" s="263"/>
      <c r="AB47" s="263"/>
      <c r="AC47" s="263"/>
      <c r="AD47" s="263"/>
      <c r="AE47" s="262">
        <f>$Z47*5</f>
        <v>0</v>
      </c>
      <c r="AF47" s="263"/>
      <c r="AG47" s="263"/>
      <c r="AH47" s="254"/>
      <c r="AZ47" s="73"/>
      <c r="BA47" s="73"/>
      <c r="BB47" s="73"/>
      <c r="BC47" s="73"/>
      <c r="BD47" s="73"/>
      <c r="BE47" s="73"/>
      <c r="BF47" s="74"/>
      <c r="BG47" s="74"/>
      <c r="BH47" s="74"/>
      <c r="BI47" s="74"/>
      <c r="BJ47" s="74">
        <v>5</v>
      </c>
      <c r="BK47" s="74"/>
      <c r="BL47" s="74"/>
      <c r="BM47" s="73"/>
      <c r="BN47" s="73"/>
      <c r="BO47" s="73"/>
      <c r="BP47" s="73"/>
    </row>
    <row r="48" spans="1:68" s="72" customFormat="1" ht="40.200000000000003" thickBot="1">
      <c r="A48" s="211" t="s">
        <v>497</v>
      </c>
      <c r="B48" s="187" t="s">
        <v>526</v>
      </c>
      <c r="C48" s="187" t="s">
        <v>527</v>
      </c>
      <c r="D48" s="188" t="s">
        <v>50</v>
      </c>
      <c r="E48" s="188" t="s">
        <v>528</v>
      </c>
      <c r="F48" s="188" t="s">
        <v>529</v>
      </c>
      <c r="G48" s="36" t="s">
        <v>38</v>
      </c>
      <c r="H48" s="37" t="s">
        <v>531</v>
      </c>
      <c r="I48" s="38" t="s">
        <v>532</v>
      </c>
      <c r="J48" s="39" t="s">
        <v>534</v>
      </c>
      <c r="K48" s="40" t="s">
        <v>535</v>
      </c>
      <c r="L48" s="41" t="s">
        <v>39</v>
      </c>
      <c r="M48" s="42" t="s">
        <v>40</v>
      </c>
      <c r="N48" s="43" t="s">
        <v>41</v>
      </c>
      <c r="O48" s="44" t="s">
        <v>536</v>
      </c>
      <c r="P48" s="45" t="s">
        <v>326</v>
      </c>
      <c r="Q48" s="46" t="s">
        <v>42</v>
      </c>
      <c r="R48" s="47" t="s">
        <v>5</v>
      </c>
      <c r="S48" s="48" t="s">
        <v>537</v>
      </c>
      <c r="T48" s="49" t="s">
        <v>349</v>
      </c>
      <c r="U48" s="50" t="s">
        <v>530</v>
      </c>
      <c r="V48" s="51" t="s">
        <v>538</v>
      </c>
      <c r="W48" s="41" t="s">
        <v>533</v>
      </c>
      <c r="X48" s="188" t="s">
        <v>539</v>
      </c>
      <c r="Y48" s="188" t="s">
        <v>541</v>
      </c>
      <c r="Z48" s="246" t="s">
        <v>542</v>
      </c>
      <c r="AA48" s="247" t="s">
        <v>520</v>
      </c>
      <c r="AB48" s="247" t="s">
        <v>521</v>
      </c>
      <c r="AC48" s="247" t="s">
        <v>522</v>
      </c>
      <c r="AD48" s="247" t="s">
        <v>523</v>
      </c>
      <c r="AE48" s="247" t="s">
        <v>543</v>
      </c>
      <c r="AF48" s="247" t="s">
        <v>524</v>
      </c>
      <c r="AG48" s="248" t="s">
        <v>525</v>
      </c>
      <c r="AH48" s="254"/>
      <c r="AZ48" s="73"/>
      <c r="BA48" s="73"/>
      <c r="BB48" s="73"/>
      <c r="BC48" s="73"/>
      <c r="BD48" s="73"/>
      <c r="BE48" s="73"/>
      <c r="BF48" s="74"/>
      <c r="BG48" s="74"/>
      <c r="BH48" s="74"/>
      <c r="BI48" s="74"/>
      <c r="BJ48" s="74"/>
      <c r="BK48" s="74"/>
      <c r="BL48" s="74"/>
      <c r="BM48" s="73"/>
      <c r="BN48" s="73"/>
      <c r="BO48" s="73"/>
      <c r="BP48" s="73"/>
    </row>
    <row r="49" spans="1:69" s="72" customFormat="1" ht="17.25" customHeight="1" thickBot="1">
      <c r="A49" s="212" t="s">
        <v>495</v>
      </c>
      <c r="B49" s="190" t="s">
        <v>494</v>
      </c>
      <c r="C49" s="213" t="s">
        <v>452</v>
      </c>
      <c r="D49" s="214" t="s">
        <v>158</v>
      </c>
      <c r="E49" s="201">
        <v>50</v>
      </c>
      <c r="F49" s="200">
        <v>950</v>
      </c>
      <c r="G49" s="130"/>
      <c r="H49" s="131"/>
      <c r="I49" s="132"/>
      <c r="J49" s="133"/>
      <c r="K49" s="134"/>
      <c r="L49" s="135"/>
      <c r="M49" s="136"/>
      <c r="N49" s="137"/>
      <c r="O49" s="138"/>
      <c r="P49" s="139"/>
      <c r="Q49" s="140"/>
      <c r="R49" s="141"/>
      <c r="S49" s="142"/>
      <c r="T49" s="143"/>
      <c r="U49" s="144"/>
      <c r="V49" s="145"/>
      <c r="W49" s="146"/>
      <c r="X49" s="260">
        <f>(G49*$F49)+(H49*$F49)+(K49*$F49)+(L49*$F49)+(M49*$F49)+(N49*$F49)+(P49*$F49)+(Q49*$F49)+(R49*$F49)+(T49*$F49)+(U49*$F49)+(V49*$F49)+(W49*$F49)+(O49*$F49)+(J49*$F49)+(S49*$F49)+(I49*$F49)</f>
        <v>0</v>
      </c>
      <c r="Y49" s="261">
        <f>(G49*$E49)+(H49*$E49)+(K49*$E49)+(L49*$E49)+(M49*$E49)+(N49*$E49)+(P49*$E49)+(Q49*$E49)+(R49*$E49)+(T49*$E49)+(U49*$E49)+(V49*$E49)+(W49*$E49)+(S49*$E49)+(I49*$E49)+(J49*$E49)</f>
        <v>0</v>
      </c>
      <c r="Z49" s="262">
        <f t="shared" ref="Z49" si="6">SUM(G49:W49)</f>
        <v>0</v>
      </c>
      <c r="AA49" s="264"/>
      <c r="AB49" s="264"/>
      <c r="AC49" s="252">
        <f>Z49*15</f>
        <v>0</v>
      </c>
      <c r="AD49" s="252">
        <f>Z49*25</f>
        <v>0</v>
      </c>
      <c r="AE49" s="252">
        <f>Z49*10</f>
        <v>0</v>
      </c>
      <c r="AF49" s="264"/>
      <c r="AG49" s="264"/>
      <c r="AH49" s="254"/>
      <c r="AZ49" s="73"/>
      <c r="BA49" s="73"/>
      <c r="BB49" s="73"/>
      <c r="BC49" s="73"/>
      <c r="BD49" s="73"/>
      <c r="BE49" s="73"/>
      <c r="BF49" s="74"/>
      <c r="BG49" s="74"/>
      <c r="BH49" s="74"/>
      <c r="BI49" s="74"/>
      <c r="BJ49" s="74"/>
      <c r="BK49" s="74"/>
      <c r="BL49" s="74"/>
      <c r="BM49" s="73"/>
      <c r="BN49" s="73"/>
      <c r="BO49" s="73"/>
      <c r="BP49" s="73"/>
    </row>
    <row r="50" spans="1:69" s="52" customFormat="1" ht="40.200000000000003" thickBot="1">
      <c r="A50" s="215" t="s">
        <v>500</v>
      </c>
      <c r="B50" s="187" t="s">
        <v>526</v>
      </c>
      <c r="C50" s="187" t="s">
        <v>527</v>
      </c>
      <c r="D50" s="188" t="s">
        <v>50</v>
      </c>
      <c r="E50" s="188" t="s">
        <v>528</v>
      </c>
      <c r="F50" s="188" t="s">
        <v>529</v>
      </c>
      <c r="G50" s="36" t="s">
        <v>38</v>
      </c>
      <c r="H50" s="37" t="s">
        <v>531</v>
      </c>
      <c r="I50" s="38" t="s">
        <v>532</v>
      </c>
      <c r="J50" s="39" t="s">
        <v>534</v>
      </c>
      <c r="K50" s="40" t="s">
        <v>535</v>
      </c>
      <c r="L50" s="41" t="s">
        <v>39</v>
      </c>
      <c r="M50" s="42" t="s">
        <v>40</v>
      </c>
      <c r="N50" s="43" t="s">
        <v>41</v>
      </c>
      <c r="O50" s="44" t="s">
        <v>536</v>
      </c>
      <c r="P50" s="45" t="s">
        <v>326</v>
      </c>
      <c r="Q50" s="46" t="s">
        <v>42</v>
      </c>
      <c r="R50" s="47" t="s">
        <v>5</v>
      </c>
      <c r="S50" s="48" t="s">
        <v>537</v>
      </c>
      <c r="T50" s="49" t="s">
        <v>349</v>
      </c>
      <c r="U50" s="50" t="s">
        <v>530</v>
      </c>
      <c r="V50" s="51" t="s">
        <v>538</v>
      </c>
      <c r="W50" s="41" t="s">
        <v>533</v>
      </c>
      <c r="X50" s="188" t="s">
        <v>539</v>
      </c>
      <c r="Y50" s="188" t="s">
        <v>541</v>
      </c>
      <c r="Z50" s="246" t="s">
        <v>542</v>
      </c>
      <c r="AA50" s="247" t="s">
        <v>520</v>
      </c>
      <c r="AB50" s="247" t="s">
        <v>521</v>
      </c>
      <c r="AC50" s="247" t="s">
        <v>522</v>
      </c>
      <c r="AD50" s="247" t="s">
        <v>523</v>
      </c>
      <c r="AE50" s="247" t="s">
        <v>543</v>
      </c>
      <c r="AF50" s="247" t="s">
        <v>524</v>
      </c>
      <c r="AG50" s="248" t="s">
        <v>525</v>
      </c>
      <c r="AH50" s="249"/>
      <c r="AN50" s="53"/>
      <c r="AO50" s="53"/>
      <c r="AP50" s="54" t="s">
        <v>31</v>
      </c>
      <c r="AQ50" s="54" t="s">
        <v>32</v>
      </c>
      <c r="AR50" s="54" t="s">
        <v>33</v>
      </c>
      <c r="AS50" s="54" t="s">
        <v>34</v>
      </c>
      <c r="AT50" s="54" t="s">
        <v>35</v>
      </c>
      <c r="AU50" s="54" t="s">
        <v>36</v>
      </c>
      <c r="AV50" s="54" t="s">
        <v>37</v>
      </c>
      <c r="AW50" s="53"/>
      <c r="BA50" s="53"/>
      <c r="BB50" s="53"/>
      <c r="BC50" s="53"/>
      <c r="BD50" s="53"/>
      <c r="BE50" s="53"/>
      <c r="BF50" s="53"/>
      <c r="BG50" s="53"/>
      <c r="BH50" s="53"/>
      <c r="BI50" s="53"/>
      <c r="BJ50" s="53"/>
      <c r="BK50" s="53"/>
      <c r="BL50" s="53"/>
      <c r="BM50" s="53"/>
      <c r="BN50" s="53"/>
      <c r="BO50" s="53"/>
      <c r="BP50" s="53"/>
      <c r="BQ50" s="53"/>
    </row>
    <row r="51" spans="1:69" s="72" customFormat="1" ht="16.5" customHeight="1">
      <c r="A51" s="189" t="s">
        <v>306</v>
      </c>
      <c r="B51" s="190" t="s">
        <v>31</v>
      </c>
      <c r="C51" s="216"/>
      <c r="D51" s="190" t="s">
        <v>160</v>
      </c>
      <c r="E51" s="217">
        <v>50</v>
      </c>
      <c r="F51" s="218">
        <v>140</v>
      </c>
      <c r="G51" s="147"/>
      <c r="H51" s="148"/>
      <c r="I51" s="149"/>
      <c r="J51" s="150"/>
      <c r="K51" s="151"/>
      <c r="L51" s="152"/>
      <c r="M51" s="153"/>
      <c r="N51" s="154"/>
      <c r="O51" s="155"/>
      <c r="P51" s="64"/>
      <c r="Q51" s="156"/>
      <c r="R51" s="157"/>
      <c r="S51" s="158"/>
      <c r="T51" s="159"/>
      <c r="U51" s="160"/>
      <c r="V51" s="161"/>
      <c r="W51" s="162"/>
      <c r="X51" s="265">
        <f>(G51*$F51)+(H51*$F51)+(K51*$F51)+(L51*$F51)+(M51*$F51)+(N51*$F51)+(P51*$F51)+(Q51*$F51)+(R51*$F51)+(T51*$F51)+(U51*$F51)+(V51*$F51)+(W51*F51)+(O51*$F51)+(J51*$F51)+(S51*$F51)+(I51*$F51)</f>
        <v>0</v>
      </c>
      <c r="Y51" s="266">
        <f>(G51*$E51)+(H51*$E51)+(K51*$E51)+(L51*$E51)+(M51*$E51)+(N51*$E51)+(P51*$E51)+(Q51*$E51)+(R51*$E51)+(T51*$E51)+(U51*$E51)+(V51*$E51)+(W51*$E51)+(S51*$E51)+(I51*$E51)+(J51*$E51)</f>
        <v>0</v>
      </c>
      <c r="Z51" s="252">
        <f t="shared" ref="Z51:Z58" si="7">SUM(G51:W51)</f>
        <v>0</v>
      </c>
      <c r="AA51" s="252">
        <f>$Z51*50</f>
        <v>0</v>
      </c>
      <c r="AB51" s="253"/>
      <c r="AC51" s="253"/>
      <c r="AD51" s="253"/>
      <c r="AE51" s="253"/>
      <c r="AF51" s="253"/>
      <c r="AG51" s="253"/>
      <c r="AH51" s="254"/>
      <c r="AN51" s="73"/>
      <c r="AO51" s="73"/>
      <c r="AP51" s="74">
        <v>50</v>
      </c>
      <c r="AQ51" s="74"/>
      <c r="AR51" s="74"/>
      <c r="AS51" s="74"/>
      <c r="AT51" s="74"/>
      <c r="AU51" s="74"/>
      <c r="AV51" s="74"/>
      <c r="AW51" s="73"/>
      <c r="BA51" s="73"/>
      <c r="BB51" s="73"/>
      <c r="BC51" s="73"/>
      <c r="BD51" s="73"/>
      <c r="BE51" s="73"/>
      <c r="BF51" s="73"/>
      <c r="BG51" s="73"/>
      <c r="BH51" s="73"/>
      <c r="BI51" s="73"/>
      <c r="BJ51" s="73"/>
      <c r="BK51" s="73"/>
      <c r="BL51" s="73"/>
      <c r="BM51" s="73"/>
      <c r="BN51" s="73"/>
      <c r="BO51" s="73"/>
      <c r="BP51" s="73"/>
      <c r="BQ51" s="73"/>
    </row>
    <row r="52" spans="1:69" s="72" customFormat="1" ht="18" customHeight="1">
      <c r="A52" s="194" t="s">
        <v>63</v>
      </c>
      <c r="B52" s="195" t="s">
        <v>31</v>
      </c>
      <c r="C52" s="219"/>
      <c r="D52" s="195" t="s">
        <v>51</v>
      </c>
      <c r="E52" s="220">
        <v>50</v>
      </c>
      <c r="F52" s="221">
        <v>140</v>
      </c>
      <c r="G52" s="95"/>
      <c r="H52" s="96"/>
      <c r="I52" s="97"/>
      <c r="J52" s="98"/>
      <c r="K52" s="99"/>
      <c r="L52" s="100"/>
      <c r="M52" s="101"/>
      <c r="N52" s="102"/>
      <c r="O52" s="103"/>
      <c r="P52" s="84"/>
      <c r="Q52" s="104"/>
      <c r="R52" s="105"/>
      <c r="S52" s="106"/>
      <c r="T52" s="107"/>
      <c r="U52" s="108"/>
      <c r="V52" s="109"/>
      <c r="W52" s="110"/>
      <c r="X52" s="265">
        <f t="shared" ref="X52:X58" si="8">(G52*$F52)+(H52*$F52)+(K52*$F52)+(L52*$F52)+(M52*$F52)+(N52*$F52)+(P52*$F52)+(Q52*$F52)+(R52*$F52)+(T52*$F52)+(U52*$F52)+(V52*$F52)+(W52*F52)+(O52*$F52)+(J52*$F52)+(S52*$F52)+(I52*$F52)</f>
        <v>0</v>
      </c>
      <c r="Y52" s="266">
        <f t="shared" ref="Y52:Y58" si="9">(G52*$E52)+(H52*$E52)+(K52*$E52)+(L52*$E52)+(M52*$E52)+(N52*$E52)+(P52*$E52)+(Q52*$E52)+(R52*$E52)+(T52*$E52)+(U52*$E52)+(V52*$E52)+(W52*$E52)+(S52*$E52)+(I52*$E52)+(J52*$E52)</f>
        <v>0</v>
      </c>
      <c r="Z52" s="257">
        <f t="shared" si="7"/>
        <v>0</v>
      </c>
      <c r="AA52" s="257">
        <f>$Z52*50</f>
        <v>0</v>
      </c>
      <c r="AB52" s="258"/>
      <c r="AC52" s="258"/>
      <c r="AD52" s="258"/>
      <c r="AE52" s="258"/>
      <c r="AF52" s="258"/>
      <c r="AG52" s="258"/>
      <c r="AH52" s="254"/>
      <c r="AN52" s="73"/>
      <c r="AO52" s="73"/>
      <c r="AP52" s="74">
        <v>50</v>
      </c>
      <c r="AQ52" s="74"/>
      <c r="AR52" s="74"/>
      <c r="AS52" s="74"/>
      <c r="AT52" s="74"/>
      <c r="AU52" s="74"/>
      <c r="AV52" s="74"/>
      <c r="AW52" s="73"/>
      <c r="BA52" s="73"/>
      <c r="BB52" s="73"/>
      <c r="BC52" s="73"/>
      <c r="BD52" s="73"/>
      <c r="BE52" s="73"/>
      <c r="BF52" s="73"/>
      <c r="BG52" s="73"/>
      <c r="BH52" s="73"/>
      <c r="BI52" s="73"/>
      <c r="BJ52" s="73"/>
      <c r="BK52" s="73"/>
      <c r="BL52" s="73"/>
      <c r="BM52" s="73"/>
      <c r="BN52" s="73"/>
      <c r="BO52" s="73"/>
      <c r="BP52" s="73"/>
      <c r="BQ52" s="73"/>
    </row>
    <row r="53" spans="1:69" s="72" customFormat="1" ht="18" customHeight="1">
      <c r="A53" s="194" t="s">
        <v>175</v>
      </c>
      <c r="B53" s="195" t="s">
        <v>31</v>
      </c>
      <c r="C53" s="219"/>
      <c r="D53" s="195" t="s">
        <v>51</v>
      </c>
      <c r="E53" s="220">
        <v>25</v>
      </c>
      <c r="F53" s="221">
        <v>85</v>
      </c>
      <c r="G53" s="95"/>
      <c r="H53" s="96"/>
      <c r="I53" s="97"/>
      <c r="J53" s="98"/>
      <c r="K53" s="99"/>
      <c r="L53" s="100"/>
      <c r="M53" s="101"/>
      <c r="N53" s="102"/>
      <c r="O53" s="103"/>
      <c r="P53" s="84"/>
      <c r="Q53" s="104"/>
      <c r="R53" s="105"/>
      <c r="S53" s="106"/>
      <c r="T53" s="107"/>
      <c r="U53" s="108"/>
      <c r="V53" s="109"/>
      <c r="W53" s="110"/>
      <c r="X53" s="265">
        <f t="shared" si="8"/>
        <v>0</v>
      </c>
      <c r="Y53" s="266">
        <f t="shared" si="9"/>
        <v>0</v>
      </c>
      <c r="Z53" s="257">
        <f t="shared" si="7"/>
        <v>0</v>
      </c>
      <c r="AA53" s="257">
        <f>$Z53*25</f>
        <v>0</v>
      </c>
      <c r="AB53" s="258"/>
      <c r="AC53" s="258"/>
      <c r="AD53" s="258"/>
      <c r="AE53" s="258"/>
      <c r="AF53" s="258"/>
      <c r="AG53" s="258"/>
      <c r="AH53" s="254"/>
      <c r="AN53" s="73"/>
      <c r="AO53" s="73"/>
      <c r="AP53" s="74">
        <v>25</v>
      </c>
      <c r="AQ53" s="74"/>
      <c r="AR53" s="74"/>
      <c r="AS53" s="74"/>
      <c r="AT53" s="74"/>
      <c r="AU53" s="74"/>
      <c r="AV53" s="74"/>
      <c r="AW53" s="73"/>
      <c r="BA53" s="73"/>
      <c r="BB53" s="73"/>
      <c r="BC53" s="73"/>
      <c r="BD53" s="73"/>
      <c r="BE53" s="73"/>
      <c r="BF53" s="73"/>
      <c r="BG53" s="73"/>
      <c r="BH53" s="73"/>
      <c r="BI53" s="73"/>
      <c r="BJ53" s="73"/>
      <c r="BK53" s="73"/>
      <c r="BL53" s="73"/>
      <c r="BM53" s="73"/>
      <c r="BN53" s="73"/>
      <c r="BO53" s="73"/>
      <c r="BP53" s="73"/>
      <c r="BQ53" s="73"/>
    </row>
    <row r="54" spans="1:69" s="72" customFormat="1" ht="15.75" customHeight="1">
      <c r="A54" s="194" t="s">
        <v>64</v>
      </c>
      <c r="B54" s="195" t="s">
        <v>31</v>
      </c>
      <c r="C54" s="219"/>
      <c r="D54" s="195" t="s">
        <v>51</v>
      </c>
      <c r="E54" s="220">
        <v>25</v>
      </c>
      <c r="F54" s="221">
        <v>95</v>
      </c>
      <c r="G54" s="95"/>
      <c r="H54" s="96"/>
      <c r="I54" s="97"/>
      <c r="J54" s="98"/>
      <c r="K54" s="99"/>
      <c r="L54" s="100"/>
      <c r="M54" s="101"/>
      <c r="N54" s="102"/>
      <c r="O54" s="103"/>
      <c r="P54" s="84"/>
      <c r="Q54" s="104"/>
      <c r="R54" s="105"/>
      <c r="S54" s="106"/>
      <c r="T54" s="107"/>
      <c r="U54" s="108"/>
      <c r="V54" s="109"/>
      <c r="W54" s="110"/>
      <c r="X54" s="265">
        <f t="shared" si="8"/>
        <v>0</v>
      </c>
      <c r="Y54" s="266">
        <f t="shared" si="9"/>
        <v>0</v>
      </c>
      <c r="Z54" s="257">
        <f t="shared" si="7"/>
        <v>0</v>
      </c>
      <c r="AA54" s="257">
        <f>$Z54*25</f>
        <v>0</v>
      </c>
      <c r="AB54" s="258"/>
      <c r="AC54" s="258"/>
      <c r="AD54" s="258"/>
      <c r="AE54" s="258"/>
      <c r="AF54" s="258"/>
      <c r="AG54" s="258"/>
      <c r="AH54" s="254"/>
      <c r="AN54" s="73"/>
      <c r="AO54" s="73"/>
      <c r="AP54" s="74">
        <v>25</v>
      </c>
      <c r="AQ54" s="74"/>
      <c r="AR54" s="74"/>
      <c r="AS54" s="74"/>
      <c r="AT54" s="74"/>
      <c r="AU54" s="74"/>
      <c r="AV54" s="74"/>
      <c r="AW54" s="73"/>
      <c r="BA54" s="73"/>
      <c r="BB54" s="73"/>
      <c r="BC54" s="73"/>
      <c r="BD54" s="73"/>
      <c r="BE54" s="73"/>
      <c r="BF54" s="73"/>
      <c r="BG54" s="73"/>
      <c r="BH54" s="73"/>
      <c r="BI54" s="73"/>
      <c r="BJ54" s="73"/>
      <c r="BK54" s="73"/>
      <c r="BL54" s="73"/>
      <c r="BM54" s="73"/>
      <c r="BN54" s="73"/>
      <c r="BO54" s="73"/>
      <c r="BP54" s="73"/>
      <c r="BQ54" s="73"/>
    </row>
    <row r="55" spans="1:69" s="72" customFormat="1" ht="15.75" customHeight="1">
      <c r="A55" s="194" t="s">
        <v>65</v>
      </c>
      <c r="B55" s="195" t="s">
        <v>461</v>
      </c>
      <c r="C55" s="219"/>
      <c r="D55" s="195" t="s">
        <v>51</v>
      </c>
      <c r="E55" s="220">
        <v>20</v>
      </c>
      <c r="F55" s="221">
        <v>105</v>
      </c>
      <c r="G55" s="95"/>
      <c r="H55" s="96"/>
      <c r="I55" s="97"/>
      <c r="J55" s="98"/>
      <c r="K55" s="99"/>
      <c r="L55" s="100"/>
      <c r="M55" s="101"/>
      <c r="N55" s="102"/>
      <c r="O55" s="103"/>
      <c r="P55" s="84"/>
      <c r="Q55" s="104"/>
      <c r="R55" s="105"/>
      <c r="S55" s="106"/>
      <c r="T55" s="107"/>
      <c r="U55" s="108"/>
      <c r="V55" s="109"/>
      <c r="W55" s="110"/>
      <c r="X55" s="265">
        <f t="shared" si="8"/>
        <v>0</v>
      </c>
      <c r="Y55" s="266">
        <f t="shared" si="9"/>
        <v>0</v>
      </c>
      <c r="Z55" s="257">
        <f t="shared" si="7"/>
        <v>0</v>
      </c>
      <c r="AA55" s="258"/>
      <c r="AB55" s="257">
        <f>$Z55*20</f>
        <v>0</v>
      </c>
      <c r="AC55" s="258"/>
      <c r="AD55" s="258"/>
      <c r="AE55" s="258"/>
      <c r="AF55" s="258"/>
      <c r="AG55" s="258"/>
      <c r="AH55" s="254"/>
      <c r="AN55" s="73"/>
      <c r="AO55" s="73"/>
      <c r="AP55" s="74"/>
      <c r="AQ55" s="74">
        <v>20</v>
      </c>
      <c r="AR55" s="74"/>
      <c r="AS55" s="74"/>
      <c r="AT55" s="74"/>
      <c r="AU55" s="74"/>
      <c r="AV55" s="74"/>
      <c r="AW55" s="73"/>
      <c r="BA55" s="73"/>
      <c r="BB55" s="73"/>
      <c r="BC55" s="73"/>
      <c r="BD55" s="73"/>
      <c r="BE55" s="73"/>
      <c r="BF55" s="73"/>
      <c r="BG55" s="73"/>
      <c r="BH55" s="73"/>
      <c r="BI55" s="73"/>
      <c r="BJ55" s="73"/>
      <c r="BK55" s="73"/>
      <c r="BL55" s="73"/>
      <c r="BM55" s="73"/>
      <c r="BN55" s="73"/>
      <c r="BO55" s="73"/>
      <c r="BP55" s="73"/>
      <c r="BQ55" s="73"/>
    </row>
    <row r="56" spans="1:69" s="72" customFormat="1" ht="15.75" customHeight="1">
      <c r="A56" s="194" t="s">
        <v>176</v>
      </c>
      <c r="B56" s="195" t="s">
        <v>31</v>
      </c>
      <c r="C56" s="219"/>
      <c r="D56" s="195" t="s">
        <v>52</v>
      </c>
      <c r="E56" s="220">
        <v>25</v>
      </c>
      <c r="F56" s="221">
        <v>95</v>
      </c>
      <c r="G56" s="95"/>
      <c r="H56" s="96"/>
      <c r="I56" s="97"/>
      <c r="J56" s="98"/>
      <c r="K56" s="99"/>
      <c r="L56" s="100"/>
      <c r="M56" s="101"/>
      <c r="N56" s="102"/>
      <c r="O56" s="103"/>
      <c r="P56" s="84"/>
      <c r="Q56" s="104"/>
      <c r="R56" s="105"/>
      <c r="S56" s="106"/>
      <c r="T56" s="107"/>
      <c r="U56" s="108"/>
      <c r="V56" s="109"/>
      <c r="W56" s="110"/>
      <c r="X56" s="265">
        <f t="shared" si="8"/>
        <v>0</v>
      </c>
      <c r="Y56" s="266">
        <f t="shared" si="9"/>
        <v>0</v>
      </c>
      <c r="Z56" s="257">
        <f t="shared" si="7"/>
        <v>0</v>
      </c>
      <c r="AA56" s="257">
        <f>$Z56*25</f>
        <v>0</v>
      </c>
      <c r="AB56" s="258"/>
      <c r="AC56" s="258"/>
      <c r="AD56" s="258"/>
      <c r="AE56" s="258"/>
      <c r="AF56" s="258"/>
      <c r="AG56" s="258"/>
      <c r="AH56" s="254"/>
      <c r="AN56" s="73"/>
      <c r="AO56" s="73"/>
      <c r="AP56" s="74">
        <v>25</v>
      </c>
      <c r="AQ56" s="74"/>
      <c r="AR56" s="74"/>
      <c r="AS56" s="74"/>
      <c r="AT56" s="74"/>
      <c r="AU56" s="74"/>
      <c r="AV56" s="74"/>
      <c r="AW56" s="73"/>
      <c r="BA56" s="73"/>
      <c r="BB56" s="73"/>
      <c r="BC56" s="73"/>
      <c r="BD56" s="73"/>
      <c r="BE56" s="73"/>
      <c r="BF56" s="73"/>
      <c r="BG56" s="73"/>
      <c r="BH56" s="73"/>
      <c r="BI56" s="73"/>
      <c r="BJ56" s="73"/>
      <c r="BK56" s="73"/>
      <c r="BL56" s="73"/>
      <c r="BM56" s="73"/>
      <c r="BN56" s="73"/>
      <c r="BO56" s="73"/>
      <c r="BP56" s="73"/>
      <c r="BQ56" s="73"/>
    </row>
    <row r="57" spans="1:69" s="72" customFormat="1" ht="15" customHeight="1">
      <c r="A57" s="194" t="s">
        <v>66</v>
      </c>
      <c r="B57" s="195" t="s">
        <v>32</v>
      </c>
      <c r="C57" s="219"/>
      <c r="D57" s="195" t="s">
        <v>52</v>
      </c>
      <c r="E57" s="220">
        <v>30</v>
      </c>
      <c r="F57" s="221">
        <v>105</v>
      </c>
      <c r="G57" s="95"/>
      <c r="H57" s="96"/>
      <c r="I57" s="97"/>
      <c r="J57" s="98"/>
      <c r="K57" s="99"/>
      <c r="L57" s="100"/>
      <c r="M57" s="101"/>
      <c r="N57" s="102"/>
      <c r="O57" s="103"/>
      <c r="P57" s="84"/>
      <c r="Q57" s="104"/>
      <c r="R57" s="105"/>
      <c r="S57" s="106"/>
      <c r="T57" s="107"/>
      <c r="U57" s="108"/>
      <c r="V57" s="109"/>
      <c r="W57" s="110"/>
      <c r="X57" s="265">
        <f t="shared" si="8"/>
        <v>0</v>
      </c>
      <c r="Y57" s="266">
        <f t="shared" si="9"/>
        <v>0</v>
      </c>
      <c r="Z57" s="257">
        <f t="shared" si="7"/>
        <v>0</v>
      </c>
      <c r="AA57" s="258"/>
      <c r="AB57" s="257">
        <f>$Z57*30</f>
        <v>0</v>
      </c>
      <c r="AC57" s="258"/>
      <c r="AD57" s="258"/>
      <c r="AE57" s="258"/>
      <c r="AF57" s="258"/>
      <c r="AG57" s="258"/>
      <c r="AH57" s="254"/>
      <c r="AN57" s="73"/>
      <c r="AO57" s="73"/>
      <c r="AP57" s="74"/>
      <c r="AQ57" s="74">
        <v>30</v>
      </c>
      <c r="AR57" s="74"/>
      <c r="AS57" s="74"/>
      <c r="AT57" s="74"/>
      <c r="AU57" s="74"/>
      <c r="AV57" s="74"/>
      <c r="AW57" s="73"/>
      <c r="BA57" s="73"/>
      <c r="BB57" s="73"/>
      <c r="BC57" s="73"/>
      <c r="BD57" s="73"/>
      <c r="BE57" s="73"/>
      <c r="BF57" s="73"/>
      <c r="BG57" s="73"/>
      <c r="BH57" s="73"/>
      <c r="BI57" s="73"/>
      <c r="BJ57" s="73"/>
      <c r="BK57" s="73"/>
      <c r="BL57" s="73"/>
      <c r="BM57" s="73"/>
      <c r="BN57" s="73"/>
      <c r="BO57" s="73"/>
      <c r="BP57" s="73"/>
      <c r="BQ57" s="73"/>
    </row>
    <row r="58" spans="1:69" s="72" customFormat="1" ht="16.5" customHeight="1" thickBot="1">
      <c r="A58" s="205" t="s">
        <v>179</v>
      </c>
      <c r="B58" s="206" t="s">
        <v>32</v>
      </c>
      <c r="C58" s="222"/>
      <c r="D58" s="206" t="s">
        <v>51</v>
      </c>
      <c r="E58" s="223">
        <v>25</v>
      </c>
      <c r="F58" s="224">
        <v>85</v>
      </c>
      <c r="G58" s="112"/>
      <c r="H58" s="113"/>
      <c r="I58" s="114"/>
      <c r="J58" s="115"/>
      <c r="K58" s="116"/>
      <c r="L58" s="117"/>
      <c r="M58" s="118"/>
      <c r="N58" s="119"/>
      <c r="O58" s="120"/>
      <c r="P58" s="121"/>
      <c r="Q58" s="122"/>
      <c r="R58" s="123"/>
      <c r="S58" s="124"/>
      <c r="T58" s="125"/>
      <c r="U58" s="126"/>
      <c r="V58" s="127"/>
      <c r="W58" s="128"/>
      <c r="X58" s="265">
        <f t="shared" si="8"/>
        <v>0</v>
      </c>
      <c r="Y58" s="266">
        <f t="shared" si="9"/>
        <v>0</v>
      </c>
      <c r="Z58" s="262">
        <f t="shared" si="7"/>
        <v>0</v>
      </c>
      <c r="AA58" s="263"/>
      <c r="AB58" s="262">
        <f>$Z58*25</f>
        <v>0</v>
      </c>
      <c r="AC58" s="263"/>
      <c r="AD58" s="263"/>
      <c r="AE58" s="263"/>
      <c r="AF58" s="263"/>
      <c r="AG58" s="263"/>
      <c r="AH58" s="254"/>
      <c r="AN58" s="73"/>
      <c r="AO58" s="73"/>
      <c r="AP58" s="74"/>
      <c r="AQ58" s="74">
        <v>25</v>
      </c>
      <c r="AR58" s="74"/>
      <c r="AS58" s="74"/>
      <c r="AT58" s="74"/>
      <c r="AU58" s="74"/>
      <c r="AV58" s="74"/>
      <c r="AW58" s="73"/>
      <c r="BA58" s="73"/>
      <c r="BB58" s="73"/>
      <c r="BC58" s="73"/>
      <c r="BD58" s="73"/>
      <c r="BE58" s="73"/>
      <c r="BF58" s="73"/>
      <c r="BG58" s="73"/>
      <c r="BH58" s="73"/>
      <c r="BI58" s="73"/>
      <c r="BJ58" s="73"/>
      <c r="BK58" s="73"/>
      <c r="BL58" s="73"/>
      <c r="BM58" s="73"/>
      <c r="BN58" s="73"/>
      <c r="BO58" s="73"/>
      <c r="BP58" s="73"/>
      <c r="BQ58" s="73"/>
    </row>
    <row r="59" spans="1:69" s="163" customFormat="1" ht="40.200000000000003" thickBot="1">
      <c r="A59" s="225" t="s">
        <v>47</v>
      </c>
      <c r="B59" s="187" t="s">
        <v>526</v>
      </c>
      <c r="C59" s="187" t="s">
        <v>527</v>
      </c>
      <c r="D59" s="188" t="s">
        <v>50</v>
      </c>
      <c r="E59" s="188" t="s">
        <v>528</v>
      </c>
      <c r="F59" s="188" t="s">
        <v>529</v>
      </c>
      <c r="G59" s="36" t="s">
        <v>38</v>
      </c>
      <c r="H59" s="37" t="s">
        <v>531</v>
      </c>
      <c r="I59" s="38" t="s">
        <v>532</v>
      </c>
      <c r="J59" s="39" t="s">
        <v>534</v>
      </c>
      <c r="K59" s="40" t="s">
        <v>535</v>
      </c>
      <c r="L59" s="41" t="s">
        <v>39</v>
      </c>
      <c r="M59" s="42" t="s">
        <v>40</v>
      </c>
      <c r="N59" s="43" t="s">
        <v>41</v>
      </c>
      <c r="O59" s="44" t="s">
        <v>536</v>
      </c>
      <c r="P59" s="45" t="s">
        <v>326</v>
      </c>
      <c r="Q59" s="46" t="s">
        <v>42</v>
      </c>
      <c r="R59" s="47" t="s">
        <v>5</v>
      </c>
      <c r="S59" s="48" t="s">
        <v>537</v>
      </c>
      <c r="T59" s="49" t="s">
        <v>349</v>
      </c>
      <c r="U59" s="50" t="s">
        <v>530</v>
      </c>
      <c r="V59" s="51" t="s">
        <v>538</v>
      </c>
      <c r="W59" s="41" t="s">
        <v>533</v>
      </c>
      <c r="X59" s="188" t="s">
        <v>539</v>
      </c>
      <c r="Y59" s="188" t="s">
        <v>541</v>
      </c>
      <c r="Z59" s="246" t="s">
        <v>542</v>
      </c>
      <c r="AA59" s="247" t="s">
        <v>520</v>
      </c>
      <c r="AB59" s="247" t="s">
        <v>521</v>
      </c>
      <c r="AC59" s="247" t="s">
        <v>522</v>
      </c>
      <c r="AD59" s="247" t="s">
        <v>523</v>
      </c>
      <c r="AE59" s="247" t="s">
        <v>543</v>
      </c>
      <c r="AF59" s="247" t="s">
        <v>524</v>
      </c>
      <c r="AG59" s="248" t="s">
        <v>525</v>
      </c>
      <c r="AH59" s="271"/>
      <c r="AI59" s="54" t="s">
        <v>32</v>
      </c>
      <c r="AJ59" s="54" t="s">
        <v>33</v>
      </c>
      <c r="AK59" s="54" t="s">
        <v>34</v>
      </c>
      <c r="AL59" s="54" t="s">
        <v>35</v>
      </c>
      <c r="AM59" s="54" t="s">
        <v>36</v>
      </c>
      <c r="AN59" s="54" t="s">
        <v>37</v>
      </c>
      <c r="AO59" s="164"/>
      <c r="AP59" s="164"/>
      <c r="BA59" s="164"/>
      <c r="BB59" s="164"/>
      <c r="BC59" s="164"/>
      <c r="BD59" s="164"/>
      <c r="BE59" s="164"/>
      <c r="BF59" s="164"/>
      <c r="BG59" s="164"/>
      <c r="BH59" s="164"/>
      <c r="BI59" s="164"/>
      <c r="BJ59" s="164"/>
      <c r="BK59" s="164"/>
      <c r="BL59" s="164"/>
      <c r="BM59" s="164"/>
      <c r="BN59" s="164"/>
      <c r="BO59" s="164"/>
      <c r="BP59" s="164"/>
      <c r="BQ59" s="164"/>
    </row>
    <row r="60" spans="1:69" s="72" customFormat="1" ht="16.5" customHeight="1">
      <c r="A60" s="189" t="s">
        <v>361</v>
      </c>
      <c r="B60" s="190" t="s">
        <v>31</v>
      </c>
      <c r="C60" s="226"/>
      <c r="D60" s="190" t="s">
        <v>52</v>
      </c>
      <c r="E60" s="190">
        <v>30</v>
      </c>
      <c r="F60" s="227">
        <v>110</v>
      </c>
      <c r="G60" s="55"/>
      <c r="H60" s="56"/>
      <c r="I60" s="57"/>
      <c r="J60" s="58"/>
      <c r="K60" s="59"/>
      <c r="L60" s="60"/>
      <c r="M60" s="61"/>
      <c r="N60" s="62"/>
      <c r="O60" s="63"/>
      <c r="P60" s="64"/>
      <c r="Q60" s="165"/>
      <c r="R60" s="166"/>
      <c r="S60" s="67"/>
      <c r="T60" s="68"/>
      <c r="U60" s="69"/>
      <c r="V60" s="70"/>
      <c r="W60" s="71"/>
      <c r="X60" s="272">
        <f>(G60*F60)+(H60*F60)+(K60*F60)+(L60*F60)+(M60*F60)+(N60*F60)+(P60*F60)+(Q60*F60)+(R60*F60)+(T60*F60)+(U60*F60)+(V60*F60)+(W60*F60)+(J60*F60)+(O60*F60)+(S60*F60)+(I60*F60)</f>
        <v>0</v>
      </c>
      <c r="Y60" s="266">
        <f>(G60*$E60)+(H60*$E60)+(K60*$E60)+(L60*$E60)+(M60*$E60)+(N60*$E60)+(P60*$E60)+(Q60*$E60)+(R60*$E60)+(T60*$E60)+(U60*$E60)+(V60*$E60)+(W60*$E60)+(S60*$E60)+(I60*$E60)+(J60*$E60)</f>
        <v>0</v>
      </c>
      <c r="Z60" s="252">
        <f>SUM(G60:W60)</f>
        <v>0</v>
      </c>
      <c r="AA60" s="252">
        <f>$Z60*30</f>
        <v>0</v>
      </c>
      <c r="AB60" s="273"/>
      <c r="AC60" s="273"/>
      <c r="AD60" s="273"/>
      <c r="AE60" s="273"/>
      <c r="AF60" s="273"/>
      <c r="AG60" s="274"/>
      <c r="AH60" s="254"/>
      <c r="AI60" s="74"/>
      <c r="AJ60" s="74"/>
      <c r="AK60" s="74"/>
      <c r="AL60" s="74"/>
      <c r="AM60" s="74"/>
      <c r="AN60" s="74"/>
      <c r="AO60" s="73"/>
      <c r="AP60" s="73"/>
      <c r="BA60" s="73"/>
      <c r="BB60" s="73"/>
      <c r="BC60" s="73"/>
      <c r="BD60" s="73"/>
      <c r="BE60" s="73"/>
      <c r="BF60" s="73"/>
      <c r="BG60" s="73"/>
      <c r="BH60" s="73"/>
      <c r="BI60" s="73"/>
      <c r="BJ60" s="73"/>
      <c r="BK60" s="73"/>
      <c r="BL60" s="73"/>
      <c r="BM60" s="73"/>
      <c r="BN60" s="73"/>
      <c r="BO60" s="73"/>
      <c r="BP60" s="73"/>
      <c r="BQ60" s="73"/>
    </row>
    <row r="61" spans="1:69" s="72" customFormat="1" ht="17.25" customHeight="1" thickBot="1">
      <c r="A61" s="194" t="s">
        <v>362</v>
      </c>
      <c r="B61" s="195" t="s">
        <v>32</v>
      </c>
      <c r="C61" s="228"/>
      <c r="D61" s="195" t="s">
        <v>168</v>
      </c>
      <c r="E61" s="195">
        <v>20</v>
      </c>
      <c r="F61" s="229">
        <v>110</v>
      </c>
      <c r="G61" s="167"/>
      <c r="H61" s="168"/>
      <c r="I61" s="169"/>
      <c r="J61" s="170"/>
      <c r="K61" s="171"/>
      <c r="L61" s="172"/>
      <c r="M61" s="173"/>
      <c r="N61" s="174"/>
      <c r="O61" s="175"/>
      <c r="P61" s="121"/>
      <c r="Q61" s="176"/>
      <c r="R61" s="177"/>
      <c r="S61" s="178"/>
      <c r="T61" s="179"/>
      <c r="U61" s="180"/>
      <c r="V61" s="181"/>
      <c r="W61" s="182"/>
      <c r="X61" s="272">
        <f>(G61*F61)+(H61*F61)+(K61*F61)+(L61*F61)+(M61*F61)+(N61*F61)+(P61*F61)+(Q61*F61)+(R61*F61)+(T61*F61)+(U61*F61)+(V61*F61)+(W61*F61)+(J61*F61)+(O61*F61)+(S61*F61)+(I61*F61)</f>
        <v>0</v>
      </c>
      <c r="Y61" s="266">
        <f>(G61*$E61)+(H61*$E61)+(K61*$E61)+(L61*$E61)+(M61*$E61)+(N61*$E61)+(P61*$E61)+(Q61*$E61)+(R61*$E61)+(T61*$E61)+(U61*$E61)+(V61*$E61)+(W61*$E61)+(S61*$E61)+(I61*$E61)+(J61*$E61)</f>
        <v>0</v>
      </c>
      <c r="Z61" s="262">
        <f>SUM(G61:W61)</f>
        <v>0</v>
      </c>
      <c r="AA61" s="276"/>
      <c r="AB61" s="262">
        <f>$Z61*20</f>
        <v>0</v>
      </c>
      <c r="AC61" s="277"/>
      <c r="AD61" s="276"/>
      <c r="AE61" s="276"/>
      <c r="AF61" s="276"/>
      <c r="AG61" s="277"/>
      <c r="AH61" s="254"/>
      <c r="AI61" s="74">
        <v>20</v>
      </c>
      <c r="AJ61" s="74"/>
      <c r="AK61" s="74"/>
      <c r="AL61" s="74"/>
      <c r="AM61" s="74"/>
      <c r="AN61" s="74"/>
      <c r="AO61" s="73"/>
      <c r="AP61" s="73"/>
      <c r="BA61" s="73"/>
      <c r="BB61" s="73"/>
      <c r="BC61" s="73"/>
      <c r="BD61" s="73"/>
      <c r="BE61" s="73"/>
      <c r="BF61" s="73"/>
      <c r="BG61" s="73"/>
      <c r="BH61" s="73"/>
      <c r="BI61" s="73"/>
      <c r="BJ61" s="73"/>
      <c r="BK61" s="73"/>
      <c r="BL61" s="73"/>
      <c r="BM61" s="73"/>
      <c r="BN61" s="73"/>
      <c r="BO61" s="73"/>
      <c r="BP61" s="73"/>
      <c r="BQ61" s="73"/>
    </row>
    <row r="62" spans="1:69" ht="13.8" thickBot="1">
      <c r="F62" s="230" t="s">
        <v>156</v>
      </c>
      <c r="G62" s="183">
        <f>SUM(G3:G61)</f>
        <v>0</v>
      </c>
      <c r="H62" s="183">
        <f t="shared" ref="H62:I62" si="10">SUM(H3:H61)</f>
        <v>0</v>
      </c>
      <c r="I62" s="183">
        <f t="shared" si="10"/>
        <v>0</v>
      </c>
      <c r="J62" s="183">
        <f>SUM(J3:J61)</f>
        <v>0</v>
      </c>
      <c r="K62" s="183">
        <f t="shared" ref="K62:W62" si="11">SUM(K3:K61)</f>
        <v>0</v>
      </c>
      <c r="L62" s="183">
        <f t="shared" si="11"/>
        <v>0</v>
      </c>
      <c r="M62" s="183">
        <f t="shared" si="11"/>
        <v>0</v>
      </c>
      <c r="N62" s="183">
        <f t="shared" si="11"/>
        <v>0</v>
      </c>
      <c r="O62" s="183">
        <f t="shared" si="11"/>
        <v>0</v>
      </c>
      <c r="P62" s="183">
        <f t="shared" si="11"/>
        <v>0</v>
      </c>
      <c r="Q62" s="183">
        <f t="shared" si="11"/>
        <v>0</v>
      </c>
      <c r="R62" s="183">
        <f t="shared" si="11"/>
        <v>0</v>
      </c>
      <c r="S62" s="183">
        <f t="shared" si="11"/>
        <v>0</v>
      </c>
      <c r="T62" s="183">
        <f t="shared" si="11"/>
        <v>0</v>
      </c>
      <c r="U62" s="183">
        <f t="shared" si="11"/>
        <v>0</v>
      </c>
      <c r="V62" s="183">
        <f t="shared" si="11"/>
        <v>0</v>
      </c>
      <c r="W62" s="183">
        <f t="shared" si="11"/>
        <v>0</v>
      </c>
      <c r="X62" s="278">
        <f>SUM(X3:X47,X49,X51:X58,X60:X61)</f>
        <v>0</v>
      </c>
      <c r="Y62" s="279">
        <f>SUM(Y3:Y47,Y51:Y58,Y60:Y61,Y49)</f>
        <v>0</v>
      </c>
      <c r="Z62" s="279">
        <f>SUM(Z3:Z47,Z51:Z58,Z60:Z61,Z49)</f>
        <v>0</v>
      </c>
      <c r="AA62" s="279">
        <f t="shared" ref="AA62:AG62" si="12">SUM(AA3:AA47,AA51:AA58,AA60:AA61,AA49)</f>
        <v>0</v>
      </c>
      <c r="AB62" s="279">
        <f t="shared" si="12"/>
        <v>0</v>
      </c>
      <c r="AC62" s="279">
        <f>SUM(AC3:AC47,AC51:AC58,AC60:AC61,AC49)</f>
        <v>0</v>
      </c>
      <c r="AD62" s="279">
        <f t="shared" si="12"/>
        <v>0</v>
      </c>
      <c r="AE62" s="279">
        <f t="shared" si="12"/>
        <v>0</v>
      </c>
      <c r="AF62" s="279">
        <f t="shared" si="12"/>
        <v>0</v>
      </c>
      <c r="AG62" s="279">
        <f t="shared" si="12"/>
        <v>0</v>
      </c>
    </row>
    <row r="64" spans="1:69" ht="13.8" thickBot="1"/>
    <row r="65" spans="1:34" ht="14.4" thickBot="1">
      <c r="A65" s="523" t="s">
        <v>544</v>
      </c>
      <c r="B65" s="524"/>
      <c r="G65" s="519" t="s">
        <v>572</v>
      </c>
      <c r="H65" s="520"/>
      <c r="I65" s="520"/>
      <c r="J65" s="520"/>
      <c r="K65" s="520"/>
      <c r="L65" s="520"/>
      <c r="M65" s="520"/>
      <c r="N65" s="520"/>
      <c r="O65" s="520"/>
      <c r="P65" s="520"/>
      <c r="Q65" s="520"/>
      <c r="R65" s="520"/>
      <c r="S65" s="520"/>
      <c r="T65" s="520"/>
      <c r="U65" s="520"/>
      <c r="V65" s="520"/>
      <c r="W65" s="520"/>
      <c r="AA65" s="521" t="s">
        <v>568</v>
      </c>
      <c r="AB65" s="522"/>
      <c r="AC65" s="522"/>
      <c r="AD65" s="522"/>
      <c r="AE65" s="522"/>
      <c r="AF65" s="522"/>
      <c r="AG65" s="522"/>
      <c r="AH65" s="522"/>
    </row>
    <row r="66" spans="1:34" ht="13.8" thickBot="1">
      <c r="G66"/>
      <c r="H66"/>
      <c r="I66"/>
      <c r="J66"/>
      <c r="K66"/>
      <c r="L66"/>
      <c r="M66"/>
      <c r="N66"/>
      <c r="O66"/>
      <c r="P66"/>
      <c r="Q66"/>
      <c r="R66"/>
      <c r="S66"/>
      <c r="T66"/>
      <c r="U66"/>
      <c r="V66"/>
      <c r="W66"/>
    </row>
    <row r="67" spans="1:34" ht="42.75" customHeight="1" thickBot="1">
      <c r="A67" s="232" t="s">
        <v>545</v>
      </c>
      <c r="B67" s="233">
        <f>X62</f>
        <v>0</v>
      </c>
      <c r="G67" s="36" t="s">
        <v>38</v>
      </c>
      <c r="H67" s="37" t="s">
        <v>531</v>
      </c>
      <c r="I67" s="38" t="s">
        <v>532</v>
      </c>
      <c r="J67" s="39" t="s">
        <v>534</v>
      </c>
      <c r="K67" s="40" t="s">
        <v>535</v>
      </c>
      <c r="L67" s="41" t="s">
        <v>39</v>
      </c>
      <c r="M67" s="42" t="s">
        <v>40</v>
      </c>
      <c r="N67" s="43" t="s">
        <v>41</v>
      </c>
      <c r="O67" s="44" t="s">
        <v>536</v>
      </c>
      <c r="P67" s="45" t="s">
        <v>326</v>
      </c>
      <c r="Q67" s="46" t="s">
        <v>42</v>
      </c>
      <c r="R67" s="47" t="s">
        <v>5</v>
      </c>
      <c r="S67" s="48" t="s">
        <v>537</v>
      </c>
      <c r="T67" s="49" t="s">
        <v>349</v>
      </c>
      <c r="U67" s="50" t="s">
        <v>530</v>
      </c>
      <c r="V67" s="51" t="s">
        <v>538</v>
      </c>
      <c r="W67" s="41" t="s">
        <v>533</v>
      </c>
      <c r="X67" s="188" t="s">
        <v>539</v>
      </c>
      <c r="AA67" s="17" t="s">
        <v>520</v>
      </c>
      <c r="AB67" s="477" t="s">
        <v>521</v>
      </c>
      <c r="AC67" s="247" t="s">
        <v>522</v>
      </c>
      <c r="AD67" s="247" t="s">
        <v>523</v>
      </c>
      <c r="AE67" s="247" t="s">
        <v>543</v>
      </c>
      <c r="AF67" s="247" t="s">
        <v>524</v>
      </c>
      <c r="AG67" s="248" t="s">
        <v>525</v>
      </c>
      <c r="AH67" s="17" t="s">
        <v>156</v>
      </c>
    </row>
    <row r="68" spans="1:34" ht="18" customHeight="1" thickBot="1">
      <c r="A68" s="234" t="s">
        <v>506</v>
      </c>
      <c r="B68" s="235">
        <f>Y62</f>
        <v>0</v>
      </c>
      <c r="G68" s="245">
        <f>SUMPRODUCT($E$3:$E$61,G3:G61)</f>
        <v>0</v>
      </c>
      <c r="H68" s="245">
        <f t="shared" ref="H68:W68" si="13">SUMPRODUCT($E$3:$E$61,H3:H61)</f>
        <v>0</v>
      </c>
      <c r="I68" s="245">
        <f t="shared" si="13"/>
        <v>0</v>
      </c>
      <c r="J68" s="245">
        <f t="shared" si="13"/>
        <v>0</v>
      </c>
      <c r="K68" s="245">
        <f t="shared" si="13"/>
        <v>0</v>
      </c>
      <c r="L68" s="245">
        <f t="shared" si="13"/>
        <v>0</v>
      </c>
      <c r="M68" s="245">
        <f t="shared" si="13"/>
        <v>0</v>
      </c>
      <c r="N68" s="245">
        <f t="shared" si="13"/>
        <v>0</v>
      </c>
      <c r="O68" s="245">
        <f t="shared" si="13"/>
        <v>0</v>
      </c>
      <c r="P68" s="245">
        <f t="shared" si="13"/>
        <v>0</v>
      </c>
      <c r="Q68" s="245">
        <f t="shared" si="13"/>
        <v>0</v>
      </c>
      <c r="R68" s="245">
        <f t="shared" si="13"/>
        <v>0</v>
      </c>
      <c r="S68" s="245">
        <f t="shared" si="13"/>
        <v>0</v>
      </c>
      <c r="T68" s="245">
        <f t="shared" si="13"/>
        <v>0</v>
      </c>
      <c r="U68" s="245">
        <f t="shared" si="13"/>
        <v>0</v>
      </c>
      <c r="V68" s="245">
        <f t="shared" si="13"/>
        <v>0</v>
      </c>
      <c r="W68" s="245">
        <f t="shared" si="13"/>
        <v>0</v>
      </c>
      <c r="X68" s="245">
        <f>SUM(G68:W68)</f>
        <v>0</v>
      </c>
      <c r="AA68" s="245">
        <f t="shared" ref="AA68:AG68" si="14">AA62</f>
        <v>0</v>
      </c>
      <c r="AB68" s="245">
        <f t="shared" si="14"/>
        <v>0</v>
      </c>
      <c r="AC68" s="245">
        <f t="shared" si="14"/>
        <v>0</v>
      </c>
      <c r="AD68" s="245">
        <f t="shared" si="14"/>
        <v>0</v>
      </c>
      <c r="AE68" s="245">
        <f t="shared" si="14"/>
        <v>0</v>
      </c>
      <c r="AF68" s="245">
        <f t="shared" si="14"/>
        <v>0</v>
      </c>
      <c r="AG68" s="245">
        <f t="shared" si="14"/>
        <v>0</v>
      </c>
      <c r="AH68" s="245">
        <f>SUM(AA68:AG68)</f>
        <v>0</v>
      </c>
    </row>
    <row r="69" spans="1:34" ht="13.8" thickBot="1">
      <c r="G69" s="20">
        <f t="shared" ref="G69:X69" si="15">IFERROR(G68/$X$68,0)</f>
        <v>0</v>
      </c>
      <c r="H69" s="20">
        <f t="shared" si="15"/>
        <v>0</v>
      </c>
      <c r="I69" s="20">
        <f t="shared" si="15"/>
        <v>0</v>
      </c>
      <c r="J69" s="20">
        <f t="shared" si="15"/>
        <v>0</v>
      </c>
      <c r="K69" s="20">
        <f t="shared" si="15"/>
        <v>0</v>
      </c>
      <c r="L69" s="20">
        <f t="shared" si="15"/>
        <v>0</v>
      </c>
      <c r="M69" s="20">
        <f t="shared" si="15"/>
        <v>0</v>
      </c>
      <c r="N69" s="20">
        <f t="shared" si="15"/>
        <v>0</v>
      </c>
      <c r="O69" s="20">
        <f t="shared" si="15"/>
        <v>0</v>
      </c>
      <c r="P69" s="20">
        <f t="shared" si="15"/>
        <v>0</v>
      </c>
      <c r="Q69" s="20">
        <f t="shared" si="15"/>
        <v>0</v>
      </c>
      <c r="R69" s="20">
        <f t="shared" si="15"/>
        <v>0</v>
      </c>
      <c r="S69" s="20">
        <f t="shared" si="15"/>
        <v>0</v>
      </c>
      <c r="T69" s="20">
        <f t="shared" si="15"/>
        <v>0</v>
      </c>
      <c r="U69" s="20">
        <f t="shared" si="15"/>
        <v>0</v>
      </c>
      <c r="V69" s="20">
        <f t="shared" si="15"/>
        <v>0</v>
      </c>
      <c r="W69" s="20">
        <f t="shared" si="15"/>
        <v>0</v>
      </c>
      <c r="X69" s="20">
        <f t="shared" si="15"/>
        <v>0</v>
      </c>
      <c r="AA69" s="20">
        <f t="shared" ref="AA69:AH69" si="16">IFERROR(AA68/$AH$68,0)</f>
        <v>0</v>
      </c>
      <c r="AB69" s="20">
        <f t="shared" si="16"/>
        <v>0</v>
      </c>
      <c r="AC69" s="20">
        <f t="shared" si="16"/>
        <v>0</v>
      </c>
      <c r="AD69" s="20">
        <f t="shared" si="16"/>
        <v>0</v>
      </c>
      <c r="AE69" s="20">
        <f t="shared" si="16"/>
        <v>0</v>
      </c>
      <c r="AF69" s="20">
        <f t="shared" si="16"/>
        <v>0</v>
      </c>
      <c r="AG69" s="20">
        <f t="shared" si="16"/>
        <v>0</v>
      </c>
      <c r="AH69" s="20">
        <f t="shared" si="16"/>
        <v>0</v>
      </c>
    </row>
  </sheetData>
  <sheetProtection password="CDC4" sheet="1" objects="1" scenarios="1"/>
  <protectedRanges>
    <protectedRange password="CDC4" sqref="G1 Y65:AG65 G63:X66 A68:B1048576 C1:F1048576 B2:B67 A1:A67 G68:X69 X66:AG1048576 X1:AG64" name="Prises PU"/>
  </protectedRanges>
  <mergeCells count="4">
    <mergeCell ref="G1:W1"/>
    <mergeCell ref="G65:W65"/>
    <mergeCell ref="AA65:AH65"/>
    <mergeCell ref="A65:B65"/>
  </mergeCells>
  <phoneticPr fontId="6" type="noConversion"/>
  <hyperlinks>
    <hyperlink ref="A3" r:id="rId1" xr:uid="{5B9FEAC2-EE67-4E03-8AB9-AC581777849C}"/>
    <hyperlink ref="A4" r:id="rId2" xr:uid="{E16DC986-8F54-4C73-9F43-3A7F9958E872}"/>
    <hyperlink ref="A5" r:id="rId3" xr:uid="{A48FA95E-F560-4A90-AAA0-42F5FFCED0D2}"/>
    <hyperlink ref="A6" r:id="rId4" xr:uid="{E4A45631-D334-466B-A0C0-C7A5EBFA5A46}"/>
    <hyperlink ref="A7" r:id="rId5" xr:uid="{C13BEC0D-0A9A-4139-AA46-636124DD4D93}"/>
    <hyperlink ref="A8" r:id="rId6" xr:uid="{B7BD6FD3-44A3-43DD-9448-5BFB47DF4820}"/>
    <hyperlink ref="A9" r:id="rId7" xr:uid="{B8E0BA0C-B7F8-4D45-B03E-C689EAA5E0D3}"/>
    <hyperlink ref="A10" r:id="rId8" xr:uid="{0EEAE74E-FDBE-49D5-8541-BFB4EE209FC7}"/>
    <hyperlink ref="A11" r:id="rId9" xr:uid="{E622A41F-8B5B-4D42-93B4-8C682FE2EFC3}"/>
    <hyperlink ref="A12" r:id="rId10" xr:uid="{B568CAB7-C925-466A-A2B5-58E398E485B3}"/>
    <hyperlink ref="A13" r:id="rId11" xr:uid="{C7DD240F-2CD4-4DB5-8859-490B63E298EF}"/>
    <hyperlink ref="A14" r:id="rId12" xr:uid="{C9727FBC-88B0-4EB8-B72F-C4060BFBB944}"/>
    <hyperlink ref="A15" r:id="rId13" xr:uid="{6856FA37-E0B7-42EB-A3AF-C4F810FEAA41}"/>
    <hyperlink ref="A16" r:id="rId14" xr:uid="{CED66854-5264-4E08-93CA-0182EAB2CCFC}"/>
    <hyperlink ref="A25" r:id="rId15" xr:uid="{2048C6FC-D66E-4EB1-B586-C9726B2EA0AD}"/>
    <hyperlink ref="A26" r:id="rId16" xr:uid="{2022B65C-946C-4E3D-A1EA-E75F82808645}"/>
    <hyperlink ref="A27" r:id="rId17" xr:uid="{5AA6BDD5-2A0F-4198-B137-9294D9853E6B}"/>
    <hyperlink ref="A28" r:id="rId18" xr:uid="{B124978F-3B93-465F-ABD7-89099AEC3A3D}"/>
    <hyperlink ref="A29" r:id="rId19" xr:uid="{F11A8F48-F2F5-4D1A-9462-5C8373768CB9}"/>
    <hyperlink ref="A30" r:id="rId20" xr:uid="{E4CF6C5D-099A-40A6-B9E5-3285D883A2C7}"/>
    <hyperlink ref="A31" r:id="rId21" xr:uid="{27860565-CE6E-4516-97EB-DCF41E7D2660}"/>
    <hyperlink ref="A32" r:id="rId22" xr:uid="{F77C550A-0F96-433B-A565-E545DFE3E963}"/>
    <hyperlink ref="A33" r:id="rId23" xr:uid="{A88F1CD7-4BAD-4D14-BD7A-E4B7AD03569A}"/>
    <hyperlink ref="A34" r:id="rId24" xr:uid="{D7819188-E13E-4816-90EE-11034F61D6BB}"/>
    <hyperlink ref="A35" r:id="rId25" xr:uid="{51D1067C-293E-41DC-A3E9-B9DFB265013C}"/>
    <hyperlink ref="A36" r:id="rId26" xr:uid="{E5B8A197-4AF3-49F2-9DCE-3F99CA72941D}"/>
    <hyperlink ref="A37" r:id="rId27" xr:uid="{FEF646FB-E2E9-47B0-85AD-D88065604A30}"/>
    <hyperlink ref="A38" r:id="rId28" xr:uid="{723D7807-F85B-4D78-83F9-5D5232186187}"/>
    <hyperlink ref="A39" r:id="rId29" xr:uid="{CF54EF00-065D-4FE5-9AA1-B65F2BD846CF}"/>
    <hyperlink ref="A40" r:id="rId30" xr:uid="{646B7866-47AB-4258-AAE2-A0DA0B8B3202}"/>
    <hyperlink ref="A41" r:id="rId31" xr:uid="{44987311-F049-49F7-A13B-F11F83C1D532}"/>
    <hyperlink ref="A42" r:id="rId32" xr:uid="{0473FF4C-496A-4514-A189-99BFE92EA56B}"/>
    <hyperlink ref="A43" r:id="rId33" xr:uid="{83737E5A-AB8E-493F-B673-D5CC00FDEDB4}"/>
    <hyperlink ref="A44" r:id="rId34" xr:uid="{1C6DFA79-AD14-420B-B04A-D8619DE7E49C}"/>
    <hyperlink ref="A45" r:id="rId35" xr:uid="{3A3615CC-83C2-492F-8164-4C00D657F2B9}"/>
    <hyperlink ref="A46" r:id="rId36" xr:uid="{77D7B41A-C838-4AC8-A895-1D0694C393CF}"/>
    <hyperlink ref="A51" r:id="rId37" xr:uid="{F02E7540-0D15-40A3-BC0E-6977F2561F4D}"/>
    <hyperlink ref="A52" r:id="rId38" xr:uid="{4715101E-3A38-46F3-9170-769FFA331FE5}"/>
    <hyperlink ref="A53" r:id="rId39" xr:uid="{B3D8E38A-DED7-4CB3-8B69-90C49941F5EC}"/>
    <hyperlink ref="A54" r:id="rId40" xr:uid="{F194E1B3-4F05-4C5E-A3BE-CF840E5F1B89}"/>
    <hyperlink ref="A55" r:id="rId41" xr:uid="{C252DC82-505B-4616-A2A6-A6A11C18CBFA}"/>
    <hyperlink ref="A56" r:id="rId42" xr:uid="{6978A1FD-2344-4C13-A97D-C421783F1A98}"/>
    <hyperlink ref="A57" r:id="rId43" xr:uid="{90DDAFA3-E21C-432D-A601-C06D514ECA53}"/>
    <hyperlink ref="A58" r:id="rId44" xr:uid="{8E2585B7-6D03-44A8-A3EC-605CD17EC3B7}"/>
    <hyperlink ref="A60" r:id="rId45" xr:uid="{039220AE-D446-4D96-B767-67C37D0095C7}"/>
    <hyperlink ref="A61" r:id="rId46" xr:uid="{5DEFCC28-7271-41F2-BFB1-07B9321F49EB}"/>
    <hyperlink ref="A47" r:id="rId47" xr:uid="{9CA4145F-B91F-42F2-A3E4-BB3E8CCF6195}"/>
  </hyperlinks>
  <pageMargins left="0.70866141732283472" right="0.70866141732283472" top="0.74803149606299213" bottom="0.74803149606299213" header="0.31496062992125984" footer="0.31496062992125984"/>
  <pageSetup paperSize="9" scale="30" fitToWidth="2" fitToHeight="10" orientation="landscape" horizontalDpi="1200" verticalDpi="1200" r:id="rId48"/>
  <drawing r:id="rId4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C4C85-DA7D-4288-84F4-4BE6B6D81C0D}">
  <sheetPr>
    <tabColor rgb="FF1171FF"/>
    <pageSetUpPr fitToPage="1"/>
  </sheetPr>
  <dimension ref="A1:BQ212"/>
  <sheetViews>
    <sheetView zoomScaleNormal="100" workbookViewId="0">
      <pane xSplit="1" ySplit="2" topLeftCell="B3" activePane="bottomRight" state="frozen"/>
      <selection activeCell="L5" sqref="L5"/>
      <selection pane="topRight" activeCell="L5" sqref="L5"/>
      <selection pane="bottomLeft" activeCell="L5" sqref="L5"/>
      <selection pane="bottomRight" activeCell="X206" sqref="X206"/>
    </sheetView>
  </sheetViews>
  <sheetFormatPr baseColWidth="10" defaultColWidth="11.5546875" defaultRowHeight="13.2"/>
  <cols>
    <col min="1" max="1" width="28" bestFit="1" customWidth="1"/>
    <col min="2" max="2" width="21.109375" customWidth="1"/>
    <col min="3" max="3" width="10.33203125" bestFit="1" customWidth="1"/>
    <col min="4" max="4" width="12.6640625" bestFit="1" customWidth="1"/>
    <col min="5" max="5" width="13.44140625" bestFit="1" customWidth="1"/>
    <col min="6" max="6" width="11.33203125" bestFit="1" customWidth="1"/>
    <col min="7" max="10" width="11.5546875" style="4" customWidth="1"/>
    <col min="11" max="11" width="9.109375" style="4" bestFit="1" customWidth="1"/>
    <col min="12" max="17" width="11.5546875" style="4" customWidth="1"/>
    <col min="18" max="18" width="10" style="4" customWidth="1"/>
    <col min="19" max="23" width="11.5546875" style="4" customWidth="1"/>
    <col min="24" max="24" width="25" customWidth="1"/>
    <col min="31" max="31" width="13.109375" customWidth="1"/>
    <col min="32" max="32" width="14.33203125" customWidth="1"/>
    <col min="33" max="33" width="13" customWidth="1"/>
    <col min="34" max="34" width="11.5546875" style="325"/>
    <col min="36" max="16384" width="11.5546875" style="4"/>
  </cols>
  <sheetData>
    <row r="1" spans="1:69" ht="62.4" customHeight="1" thickBot="1">
      <c r="C1" s="185"/>
      <c r="D1" s="185"/>
      <c r="E1" s="185"/>
      <c r="F1" s="185"/>
      <c r="G1" s="530" t="s">
        <v>573</v>
      </c>
      <c r="H1" s="530"/>
      <c r="I1" s="530"/>
      <c r="J1" s="530"/>
      <c r="K1" s="530"/>
      <c r="L1" s="530"/>
      <c r="M1" s="530"/>
      <c r="N1" s="530"/>
      <c r="O1" s="530"/>
      <c r="P1" s="530"/>
      <c r="Q1" s="530"/>
      <c r="R1" s="530"/>
      <c r="S1" s="530"/>
      <c r="T1" s="530"/>
      <c r="U1" s="530"/>
      <c r="V1" s="530"/>
      <c r="W1" s="530"/>
      <c r="AH1"/>
      <c r="AI1" s="4"/>
      <c r="BA1" s="5"/>
      <c r="BB1" s="5"/>
      <c r="BC1" s="5"/>
      <c r="BD1" s="5"/>
      <c r="BE1" s="5"/>
      <c r="BF1" s="5"/>
      <c r="BG1" s="5"/>
      <c r="BH1" s="5"/>
      <c r="BI1" s="5"/>
      <c r="BJ1" s="5"/>
      <c r="BK1" s="5"/>
      <c r="BL1" s="5"/>
      <c r="BM1" s="5"/>
      <c r="BN1" s="5"/>
      <c r="BO1" s="5"/>
      <c r="BP1" s="5"/>
      <c r="BQ1" s="5"/>
    </row>
    <row r="2" spans="1:69" s="52" customFormat="1" ht="49.5" customHeight="1" thickBot="1">
      <c r="A2" s="286" t="s">
        <v>546</v>
      </c>
      <c r="B2" s="187" t="s">
        <v>526</v>
      </c>
      <c r="C2" s="187" t="s">
        <v>527</v>
      </c>
      <c r="D2" s="188" t="s">
        <v>50</v>
      </c>
      <c r="E2" s="188" t="s">
        <v>528</v>
      </c>
      <c r="F2" s="188" t="s">
        <v>529</v>
      </c>
      <c r="G2" s="36" t="s">
        <v>38</v>
      </c>
      <c r="H2" s="37" t="s">
        <v>531</v>
      </c>
      <c r="I2" s="38" t="s">
        <v>532</v>
      </c>
      <c r="J2" s="39" t="s">
        <v>534</v>
      </c>
      <c r="K2" s="40" t="s">
        <v>535</v>
      </c>
      <c r="L2" s="41" t="s">
        <v>39</v>
      </c>
      <c r="M2" s="42" t="s">
        <v>40</v>
      </c>
      <c r="N2" s="43" t="s">
        <v>41</v>
      </c>
      <c r="O2" s="44" t="s">
        <v>536</v>
      </c>
      <c r="P2" s="45" t="s">
        <v>326</v>
      </c>
      <c r="Q2" s="46" t="s">
        <v>42</v>
      </c>
      <c r="R2" s="47" t="s">
        <v>5</v>
      </c>
      <c r="S2" s="48" t="s">
        <v>537</v>
      </c>
      <c r="T2" s="49" t="s">
        <v>349</v>
      </c>
      <c r="U2" s="50" t="s">
        <v>530</v>
      </c>
      <c r="V2" s="51" t="s">
        <v>538</v>
      </c>
      <c r="W2" s="41" t="s">
        <v>533</v>
      </c>
      <c r="X2" s="188" t="s">
        <v>539</v>
      </c>
      <c r="Y2" s="188" t="s">
        <v>541</v>
      </c>
      <c r="Z2" s="246" t="s">
        <v>542</v>
      </c>
      <c r="AA2" s="247" t="s">
        <v>520</v>
      </c>
      <c r="AB2" s="247" t="s">
        <v>521</v>
      </c>
      <c r="AC2" s="247" t="s">
        <v>522</v>
      </c>
      <c r="AD2" s="247" t="s">
        <v>523</v>
      </c>
      <c r="AE2" s="247" t="s">
        <v>543</v>
      </c>
      <c r="AF2" s="247" t="s">
        <v>524</v>
      </c>
      <c r="AG2" s="248" t="s">
        <v>525</v>
      </c>
      <c r="AH2" s="325" t="s">
        <v>32</v>
      </c>
      <c r="AI2" s="249"/>
    </row>
    <row r="3" spans="1:69" s="72" customFormat="1" ht="15.75" customHeight="1">
      <c r="A3" s="194" t="s">
        <v>177</v>
      </c>
      <c r="B3" s="195" t="s">
        <v>32</v>
      </c>
      <c r="C3" s="219"/>
      <c r="D3" s="195" t="s">
        <v>52</v>
      </c>
      <c r="E3" s="220">
        <v>15</v>
      </c>
      <c r="F3" s="288">
        <v>80</v>
      </c>
      <c r="G3" s="95"/>
      <c r="H3" s="96"/>
      <c r="I3" s="97"/>
      <c r="J3" s="98"/>
      <c r="K3" s="99"/>
      <c r="L3" s="100"/>
      <c r="M3" s="101"/>
      <c r="N3" s="102"/>
      <c r="O3" s="103"/>
      <c r="P3" s="282"/>
      <c r="Q3" s="104"/>
      <c r="R3" s="105"/>
      <c r="S3" s="106"/>
      <c r="T3" s="107"/>
      <c r="U3" s="108"/>
      <c r="V3" s="109"/>
      <c r="W3" s="182"/>
      <c r="X3" s="326">
        <f t="shared" ref="X3:X35" si="0">SUM(G3:W3)*F3</f>
        <v>0</v>
      </c>
      <c r="Y3" s="268">
        <f t="shared" ref="Y3:Y35" si="1">SUM(G3:W3)*E3</f>
        <v>0</v>
      </c>
      <c r="Z3" s="257">
        <f t="shared" ref="Z3:Z35" si="2">SUM(G3:W3)</f>
        <v>0</v>
      </c>
      <c r="AA3" s="258"/>
      <c r="AB3" s="257">
        <f>$Z3*15</f>
        <v>0</v>
      </c>
      <c r="AC3" s="258"/>
      <c r="AD3" s="258"/>
      <c r="AE3" s="258"/>
      <c r="AF3" s="258"/>
      <c r="AG3" s="258"/>
      <c r="AH3" s="325">
        <v>15</v>
      </c>
      <c r="AI3" s="254"/>
    </row>
    <row r="4" spans="1:69" s="72" customFormat="1" ht="16.5" customHeight="1">
      <c r="A4" s="194" t="s">
        <v>67</v>
      </c>
      <c r="B4" s="195" t="s">
        <v>32</v>
      </c>
      <c r="C4" s="219"/>
      <c r="D4" s="195" t="s">
        <v>53</v>
      </c>
      <c r="E4" s="220">
        <v>25</v>
      </c>
      <c r="F4" s="288">
        <v>85</v>
      </c>
      <c r="G4" s="95"/>
      <c r="H4" s="96"/>
      <c r="I4" s="97"/>
      <c r="J4" s="98"/>
      <c r="K4" s="99"/>
      <c r="L4" s="100"/>
      <c r="M4" s="101"/>
      <c r="N4" s="102"/>
      <c r="O4" s="103"/>
      <c r="P4" s="282"/>
      <c r="Q4" s="104"/>
      <c r="R4" s="105"/>
      <c r="S4" s="106"/>
      <c r="T4" s="107"/>
      <c r="U4" s="108"/>
      <c r="V4" s="109"/>
      <c r="W4" s="182"/>
      <c r="X4" s="326">
        <f t="shared" si="0"/>
        <v>0</v>
      </c>
      <c r="Y4" s="268">
        <f t="shared" si="1"/>
        <v>0</v>
      </c>
      <c r="Z4" s="257">
        <f t="shared" si="2"/>
        <v>0</v>
      </c>
      <c r="AA4" s="258"/>
      <c r="AB4" s="257">
        <f>$Z4*25</f>
        <v>0</v>
      </c>
      <c r="AC4" s="258"/>
      <c r="AD4" s="258"/>
      <c r="AE4" s="258"/>
      <c r="AF4" s="258"/>
      <c r="AG4" s="258"/>
      <c r="AH4" s="325">
        <v>25</v>
      </c>
      <c r="AI4" s="254"/>
    </row>
    <row r="5" spans="1:69" s="72" customFormat="1" ht="16.5" customHeight="1">
      <c r="A5" s="194" t="s">
        <v>178</v>
      </c>
      <c r="B5" s="195" t="s">
        <v>32</v>
      </c>
      <c r="C5" s="219"/>
      <c r="D5" s="195" t="s">
        <v>53</v>
      </c>
      <c r="E5" s="220">
        <v>25</v>
      </c>
      <c r="F5" s="288">
        <v>85</v>
      </c>
      <c r="G5" s="95"/>
      <c r="H5" s="96"/>
      <c r="I5" s="97"/>
      <c r="J5" s="98"/>
      <c r="K5" s="99"/>
      <c r="L5" s="100"/>
      <c r="M5" s="101"/>
      <c r="N5" s="102"/>
      <c r="O5" s="103"/>
      <c r="P5" s="282"/>
      <c r="Q5" s="104"/>
      <c r="R5" s="105"/>
      <c r="S5" s="106"/>
      <c r="T5" s="107"/>
      <c r="U5" s="108"/>
      <c r="V5" s="109"/>
      <c r="W5" s="182"/>
      <c r="X5" s="326">
        <f t="shared" si="0"/>
        <v>0</v>
      </c>
      <c r="Y5" s="268">
        <f t="shared" si="1"/>
        <v>0</v>
      </c>
      <c r="Z5" s="257">
        <f t="shared" si="2"/>
        <v>0</v>
      </c>
      <c r="AA5" s="258"/>
      <c r="AB5" s="257">
        <f>$Z5*25</f>
        <v>0</v>
      </c>
      <c r="AC5" s="258"/>
      <c r="AD5" s="258"/>
      <c r="AE5" s="258"/>
      <c r="AF5" s="258"/>
      <c r="AG5" s="258"/>
      <c r="AH5" s="325">
        <v>25</v>
      </c>
      <c r="AI5" s="254"/>
    </row>
    <row r="6" spans="1:69" s="72" customFormat="1" ht="15.75" customHeight="1">
      <c r="A6" s="194" t="s">
        <v>68</v>
      </c>
      <c r="B6" s="195" t="s">
        <v>32</v>
      </c>
      <c r="C6" s="289"/>
      <c r="D6" s="195" t="s">
        <v>54</v>
      </c>
      <c r="E6" s="220">
        <v>20</v>
      </c>
      <c r="F6" s="288">
        <v>82.5</v>
      </c>
      <c r="G6" s="95"/>
      <c r="H6" s="96"/>
      <c r="I6" s="97"/>
      <c r="J6" s="98"/>
      <c r="K6" s="99"/>
      <c r="L6" s="100"/>
      <c r="M6" s="101"/>
      <c r="N6" s="102"/>
      <c r="O6" s="103"/>
      <c r="P6" s="282"/>
      <c r="Q6" s="104"/>
      <c r="R6" s="105"/>
      <c r="S6" s="106"/>
      <c r="T6" s="107"/>
      <c r="U6" s="108"/>
      <c r="V6" s="109"/>
      <c r="W6" s="182"/>
      <c r="X6" s="326">
        <f t="shared" si="0"/>
        <v>0</v>
      </c>
      <c r="Y6" s="268">
        <f t="shared" si="1"/>
        <v>0</v>
      </c>
      <c r="Z6" s="257">
        <f t="shared" si="2"/>
        <v>0</v>
      </c>
      <c r="AA6" s="258"/>
      <c r="AB6" s="257">
        <f>$Z6*20</f>
        <v>0</v>
      </c>
      <c r="AC6" s="258"/>
      <c r="AD6" s="258"/>
      <c r="AE6" s="258"/>
      <c r="AF6" s="258"/>
      <c r="AG6" s="258"/>
      <c r="AH6" s="325">
        <v>20</v>
      </c>
      <c r="AI6" s="254"/>
    </row>
    <row r="7" spans="1:69" s="72" customFormat="1" ht="16.5" customHeight="1">
      <c r="A7" s="194" t="s">
        <v>69</v>
      </c>
      <c r="B7" s="195" t="s">
        <v>33</v>
      </c>
      <c r="C7" s="289"/>
      <c r="D7" s="195" t="s">
        <v>54</v>
      </c>
      <c r="E7" s="220">
        <v>15</v>
      </c>
      <c r="F7" s="288">
        <v>90</v>
      </c>
      <c r="G7" s="95"/>
      <c r="H7" s="96"/>
      <c r="I7" s="97"/>
      <c r="J7" s="98"/>
      <c r="K7" s="99"/>
      <c r="L7" s="100"/>
      <c r="M7" s="101"/>
      <c r="N7" s="102"/>
      <c r="O7" s="103"/>
      <c r="P7" s="282"/>
      <c r="Q7" s="104"/>
      <c r="R7" s="105"/>
      <c r="S7" s="106"/>
      <c r="T7" s="107"/>
      <c r="U7" s="108"/>
      <c r="V7" s="109"/>
      <c r="W7" s="182"/>
      <c r="X7" s="326">
        <f t="shared" si="0"/>
        <v>0</v>
      </c>
      <c r="Y7" s="268">
        <f t="shared" si="1"/>
        <v>0</v>
      </c>
      <c r="Z7" s="257">
        <f t="shared" si="2"/>
        <v>0</v>
      </c>
      <c r="AA7" s="258"/>
      <c r="AB7" s="258"/>
      <c r="AC7" s="257">
        <f>$Z7*15</f>
        <v>0</v>
      </c>
      <c r="AD7" s="258"/>
      <c r="AE7" s="258"/>
      <c r="AF7" s="258"/>
      <c r="AG7" s="258"/>
      <c r="AH7" s="325"/>
      <c r="AI7" s="254"/>
    </row>
    <row r="8" spans="1:69" s="72" customFormat="1" ht="16.5" customHeight="1">
      <c r="A8" s="194" t="s">
        <v>70</v>
      </c>
      <c r="B8" s="195" t="s">
        <v>33</v>
      </c>
      <c r="C8" s="219"/>
      <c r="D8" s="195" t="s">
        <v>158</v>
      </c>
      <c r="E8" s="220">
        <v>15</v>
      </c>
      <c r="F8" s="288">
        <v>82.5</v>
      </c>
      <c r="G8" s="95"/>
      <c r="H8" s="96"/>
      <c r="I8" s="97"/>
      <c r="J8" s="98"/>
      <c r="K8" s="99"/>
      <c r="L8" s="100"/>
      <c r="M8" s="101"/>
      <c r="N8" s="102"/>
      <c r="O8" s="103"/>
      <c r="P8" s="282"/>
      <c r="Q8" s="104"/>
      <c r="R8" s="105"/>
      <c r="S8" s="106"/>
      <c r="T8" s="107"/>
      <c r="U8" s="108"/>
      <c r="V8" s="109"/>
      <c r="W8" s="182"/>
      <c r="X8" s="326">
        <f t="shared" si="0"/>
        <v>0</v>
      </c>
      <c r="Y8" s="268">
        <f t="shared" si="1"/>
        <v>0</v>
      </c>
      <c r="Z8" s="257">
        <f t="shared" si="2"/>
        <v>0</v>
      </c>
      <c r="AA8" s="258"/>
      <c r="AB8" s="258"/>
      <c r="AC8" s="257">
        <f t="shared" ref="AC8:AC12" si="3">$Z8*15</f>
        <v>0</v>
      </c>
      <c r="AD8" s="258"/>
      <c r="AE8" s="258"/>
      <c r="AF8" s="258"/>
      <c r="AG8" s="258"/>
      <c r="AH8" s="325"/>
      <c r="AI8" s="254"/>
    </row>
    <row r="9" spans="1:69" s="72" customFormat="1" ht="16.5" customHeight="1">
      <c r="A9" s="194" t="s">
        <v>71</v>
      </c>
      <c r="B9" s="195" t="s">
        <v>33</v>
      </c>
      <c r="C9" s="219"/>
      <c r="D9" s="195" t="s">
        <v>158</v>
      </c>
      <c r="E9" s="220">
        <v>15</v>
      </c>
      <c r="F9" s="288">
        <v>90</v>
      </c>
      <c r="G9" s="95"/>
      <c r="H9" s="96"/>
      <c r="I9" s="97"/>
      <c r="J9" s="98"/>
      <c r="K9" s="99"/>
      <c r="L9" s="100"/>
      <c r="M9" s="101"/>
      <c r="N9" s="102"/>
      <c r="O9" s="103"/>
      <c r="P9" s="282"/>
      <c r="Q9" s="104"/>
      <c r="R9" s="105"/>
      <c r="S9" s="106"/>
      <c r="T9" s="107"/>
      <c r="U9" s="108"/>
      <c r="V9" s="109"/>
      <c r="W9" s="182"/>
      <c r="X9" s="326">
        <f t="shared" si="0"/>
        <v>0</v>
      </c>
      <c r="Y9" s="268">
        <f t="shared" si="1"/>
        <v>0</v>
      </c>
      <c r="Z9" s="257">
        <f t="shared" si="2"/>
        <v>0</v>
      </c>
      <c r="AA9" s="258"/>
      <c r="AB9" s="258"/>
      <c r="AC9" s="257">
        <f t="shared" si="3"/>
        <v>0</v>
      </c>
      <c r="AD9" s="258"/>
      <c r="AE9" s="258"/>
      <c r="AF9" s="258"/>
      <c r="AG9" s="258"/>
      <c r="AH9" s="325"/>
      <c r="AI9" s="254"/>
    </row>
    <row r="10" spans="1:69" s="72" customFormat="1" ht="18" customHeight="1">
      <c r="A10" s="194" t="s">
        <v>72</v>
      </c>
      <c r="B10" s="195" t="s">
        <v>33</v>
      </c>
      <c r="C10" s="219"/>
      <c r="D10" s="195" t="s">
        <v>158</v>
      </c>
      <c r="E10" s="220">
        <v>15</v>
      </c>
      <c r="F10" s="288">
        <v>87.5</v>
      </c>
      <c r="G10" s="95"/>
      <c r="H10" s="96"/>
      <c r="I10" s="97"/>
      <c r="J10" s="98"/>
      <c r="K10" s="99"/>
      <c r="L10" s="100"/>
      <c r="M10" s="101"/>
      <c r="N10" s="102"/>
      <c r="O10" s="103"/>
      <c r="P10" s="282"/>
      <c r="Q10" s="104"/>
      <c r="R10" s="105"/>
      <c r="S10" s="106"/>
      <c r="T10" s="107"/>
      <c r="U10" s="108"/>
      <c r="V10" s="109"/>
      <c r="W10" s="182"/>
      <c r="X10" s="326">
        <f t="shared" si="0"/>
        <v>0</v>
      </c>
      <c r="Y10" s="268">
        <f t="shared" si="1"/>
        <v>0</v>
      </c>
      <c r="Z10" s="257">
        <f t="shared" si="2"/>
        <v>0</v>
      </c>
      <c r="AA10" s="258"/>
      <c r="AB10" s="258"/>
      <c r="AC10" s="257">
        <f t="shared" si="3"/>
        <v>0</v>
      </c>
      <c r="AD10" s="258"/>
      <c r="AE10" s="258"/>
      <c r="AF10" s="258"/>
      <c r="AG10" s="258"/>
      <c r="AH10" s="325"/>
      <c r="AI10" s="254"/>
    </row>
    <row r="11" spans="1:69" s="72" customFormat="1" ht="15.75" customHeight="1">
      <c r="A11" s="194" t="s">
        <v>180</v>
      </c>
      <c r="B11" s="195" t="s">
        <v>33</v>
      </c>
      <c r="C11" s="219"/>
      <c r="D11" s="195" t="s">
        <v>53</v>
      </c>
      <c r="E11" s="220">
        <v>15</v>
      </c>
      <c r="F11" s="288">
        <v>92.5</v>
      </c>
      <c r="G11" s="95"/>
      <c r="H11" s="96"/>
      <c r="I11" s="97"/>
      <c r="J11" s="98"/>
      <c r="K11" s="99"/>
      <c r="L11" s="100"/>
      <c r="M11" s="101"/>
      <c r="N11" s="102"/>
      <c r="O11" s="103"/>
      <c r="P11" s="282"/>
      <c r="Q11" s="104"/>
      <c r="R11" s="105"/>
      <c r="S11" s="106"/>
      <c r="T11" s="107"/>
      <c r="U11" s="108"/>
      <c r="V11" s="109"/>
      <c r="W11" s="182"/>
      <c r="X11" s="326">
        <f t="shared" si="0"/>
        <v>0</v>
      </c>
      <c r="Y11" s="268">
        <f t="shared" si="1"/>
        <v>0</v>
      </c>
      <c r="Z11" s="257">
        <f t="shared" si="2"/>
        <v>0</v>
      </c>
      <c r="AA11" s="258"/>
      <c r="AB11" s="258"/>
      <c r="AC11" s="257">
        <f t="shared" si="3"/>
        <v>0</v>
      </c>
      <c r="AD11" s="258"/>
      <c r="AE11" s="258"/>
      <c r="AF11" s="258"/>
      <c r="AG11" s="258"/>
      <c r="AH11" s="325"/>
      <c r="AI11" s="254"/>
    </row>
    <row r="12" spans="1:69" s="72" customFormat="1" ht="15.75" customHeight="1">
      <c r="A12" s="194" t="s">
        <v>181</v>
      </c>
      <c r="B12" s="195" t="s">
        <v>33</v>
      </c>
      <c r="C12" s="219"/>
      <c r="D12" s="195" t="s">
        <v>54</v>
      </c>
      <c r="E12" s="220">
        <v>15</v>
      </c>
      <c r="F12" s="288">
        <v>95</v>
      </c>
      <c r="G12" s="95"/>
      <c r="H12" s="96"/>
      <c r="I12" s="97"/>
      <c r="J12" s="98"/>
      <c r="K12" s="99"/>
      <c r="L12" s="100"/>
      <c r="M12" s="101"/>
      <c r="N12" s="102"/>
      <c r="O12" s="103"/>
      <c r="P12" s="282"/>
      <c r="Q12" s="104"/>
      <c r="R12" s="105"/>
      <c r="S12" s="106"/>
      <c r="T12" s="107"/>
      <c r="U12" s="108"/>
      <c r="V12" s="109"/>
      <c r="W12" s="182"/>
      <c r="X12" s="326">
        <f t="shared" si="0"/>
        <v>0</v>
      </c>
      <c r="Y12" s="268">
        <f t="shared" si="1"/>
        <v>0</v>
      </c>
      <c r="Z12" s="257">
        <f t="shared" si="2"/>
        <v>0</v>
      </c>
      <c r="AA12" s="258"/>
      <c r="AB12" s="258"/>
      <c r="AC12" s="257">
        <f t="shared" si="3"/>
        <v>0</v>
      </c>
      <c r="AD12" s="258"/>
      <c r="AE12" s="258"/>
      <c r="AF12" s="258"/>
      <c r="AG12" s="258"/>
      <c r="AH12" s="325"/>
      <c r="AI12" s="254"/>
    </row>
    <row r="13" spans="1:69" s="72" customFormat="1" ht="16.5" customHeight="1">
      <c r="A13" s="194" t="s">
        <v>73</v>
      </c>
      <c r="B13" s="195" t="s">
        <v>33</v>
      </c>
      <c r="C13" s="219"/>
      <c r="D13" s="195" t="s">
        <v>55</v>
      </c>
      <c r="E13" s="220">
        <v>10</v>
      </c>
      <c r="F13" s="288">
        <v>82.5</v>
      </c>
      <c r="G13" s="95"/>
      <c r="H13" s="96"/>
      <c r="I13" s="97"/>
      <c r="J13" s="98"/>
      <c r="K13" s="99"/>
      <c r="L13" s="100"/>
      <c r="M13" s="101"/>
      <c r="N13" s="102"/>
      <c r="O13" s="103"/>
      <c r="P13" s="282"/>
      <c r="Q13" s="104"/>
      <c r="R13" s="105"/>
      <c r="S13" s="106"/>
      <c r="T13" s="107"/>
      <c r="U13" s="108"/>
      <c r="V13" s="109"/>
      <c r="W13" s="182"/>
      <c r="X13" s="326">
        <f t="shared" si="0"/>
        <v>0</v>
      </c>
      <c r="Y13" s="268">
        <f t="shared" si="1"/>
        <v>0</v>
      </c>
      <c r="Z13" s="257">
        <f t="shared" si="2"/>
        <v>0</v>
      </c>
      <c r="AA13" s="258"/>
      <c r="AB13" s="258"/>
      <c r="AC13" s="257">
        <f>$Z13*10</f>
        <v>0</v>
      </c>
      <c r="AD13" s="258"/>
      <c r="AE13" s="258"/>
      <c r="AF13" s="258"/>
      <c r="AG13" s="258"/>
      <c r="AH13" s="325"/>
      <c r="AI13" s="254"/>
    </row>
    <row r="14" spans="1:69" s="72" customFormat="1" ht="16.5" customHeight="1">
      <c r="A14" s="194" t="s">
        <v>74</v>
      </c>
      <c r="B14" s="195" t="s">
        <v>34</v>
      </c>
      <c r="C14" s="219"/>
      <c r="D14" s="195" t="s">
        <v>55</v>
      </c>
      <c r="E14" s="220">
        <v>10</v>
      </c>
      <c r="F14" s="288">
        <v>95</v>
      </c>
      <c r="G14" s="95"/>
      <c r="H14" s="96"/>
      <c r="I14" s="97"/>
      <c r="J14" s="98"/>
      <c r="K14" s="99"/>
      <c r="L14" s="100"/>
      <c r="M14" s="101"/>
      <c r="N14" s="102"/>
      <c r="O14" s="103"/>
      <c r="P14" s="282"/>
      <c r="Q14" s="104"/>
      <c r="R14" s="105"/>
      <c r="S14" s="106"/>
      <c r="T14" s="107"/>
      <c r="U14" s="108"/>
      <c r="V14" s="109"/>
      <c r="W14" s="182"/>
      <c r="X14" s="326">
        <f t="shared" si="0"/>
        <v>0</v>
      </c>
      <c r="Y14" s="268">
        <f t="shared" si="1"/>
        <v>0</v>
      </c>
      <c r="Z14" s="257">
        <f t="shared" si="2"/>
        <v>0</v>
      </c>
      <c r="AA14" s="258"/>
      <c r="AB14" s="258"/>
      <c r="AC14" s="258"/>
      <c r="AD14" s="257">
        <f>$Z14*10</f>
        <v>0</v>
      </c>
      <c r="AE14" s="258"/>
      <c r="AF14" s="258"/>
      <c r="AG14" s="258"/>
      <c r="AH14" s="325"/>
      <c r="AI14" s="254"/>
    </row>
    <row r="15" spans="1:69" s="72" customFormat="1" ht="17.25" customHeight="1">
      <c r="A15" s="194" t="s">
        <v>75</v>
      </c>
      <c r="B15" s="195" t="s">
        <v>34</v>
      </c>
      <c r="C15" s="289"/>
      <c r="D15" s="195" t="s">
        <v>55</v>
      </c>
      <c r="E15" s="220">
        <v>10</v>
      </c>
      <c r="F15" s="288">
        <v>90</v>
      </c>
      <c r="G15" s="95"/>
      <c r="H15" s="96"/>
      <c r="I15" s="97"/>
      <c r="J15" s="98"/>
      <c r="K15" s="99"/>
      <c r="L15" s="100"/>
      <c r="M15" s="101"/>
      <c r="N15" s="102"/>
      <c r="O15" s="103"/>
      <c r="P15" s="282"/>
      <c r="Q15" s="104"/>
      <c r="R15" s="105"/>
      <c r="S15" s="106"/>
      <c r="T15" s="107"/>
      <c r="U15" s="108"/>
      <c r="V15" s="109"/>
      <c r="W15" s="182"/>
      <c r="X15" s="326">
        <f t="shared" si="0"/>
        <v>0</v>
      </c>
      <c r="Y15" s="268">
        <f t="shared" si="1"/>
        <v>0</v>
      </c>
      <c r="Z15" s="257">
        <f t="shared" si="2"/>
        <v>0</v>
      </c>
      <c r="AA15" s="258"/>
      <c r="AB15" s="258"/>
      <c r="AC15" s="258"/>
      <c r="AD15" s="257">
        <f t="shared" ref="AD15:AD16" si="4">$Z15*10</f>
        <v>0</v>
      </c>
      <c r="AE15" s="258"/>
      <c r="AF15" s="258"/>
      <c r="AG15" s="258"/>
      <c r="AH15" s="325"/>
      <c r="AI15" s="254"/>
    </row>
    <row r="16" spans="1:69" s="72" customFormat="1" ht="15.75" customHeight="1">
      <c r="A16" s="194" t="s">
        <v>76</v>
      </c>
      <c r="B16" s="195" t="s">
        <v>34</v>
      </c>
      <c r="C16" s="289"/>
      <c r="D16" s="195" t="s">
        <v>55</v>
      </c>
      <c r="E16" s="220">
        <v>10</v>
      </c>
      <c r="F16" s="288">
        <v>95</v>
      </c>
      <c r="G16" s="95"/>
      <c r="H16" s="96"/>
      <c r="I16" s="97"/>
      <c r="J16" s="98"/>
      <c r="K16" s="99"/>
      <c r="L16" s="100"/>
      <c r="M16" s="101"/>
      <c r="N16" s="102"/>
      <c r="O16" s="103"/>
      <c r="P16" s="282"/>
      <c r="Q16" s="104"/>
      <c r="R16" s="105"/>
      <c r="S16" s="106"/>
      <c r="T16" s="107"/>
      <c r="U16" s="108"/>
      <c r="V16" s="109"/>
      <c r="W16" s="182"/>
      <c r="X16" s="326">
        <f t="shared" si="0"/>
        <v>0</v>
      </c>
      <c r="Y16" s="268">
        <f t="shared" si="1"/>
        <v>0</v>
      </c>
      <c r="Z16" s="257">
        <f t="shared" si="2"/>
        <v>0</v>
      </c>
      <c r="AA16" s="258"/>
      <c r="AB16" s="258"/>
      <c r="AC16" s="258"/>
      <c r="AD16" s="257">
        <f t="shared" si="4"/>
        <v>0</v>
      </c>
      <c r="AE16" s="258"/>
      <c r="AF16" s="258"/>
      <c r="AG16" s="258"/>
      <c r="AH16" s="325"/>
      <c r="AI16" s="254"/>
    </row>
    <row r="17" spans="1:35" s="72" customFormat="1" ht="16.5" customHeight="1">
      <c r="A17" s="194" t="s">
        <v>77</v>
      </c>
      <c r="B17" s="195" t="s">
        <v>33</v>
      </c>
      <c r="C17" s="219"/>
      <c r="D17" s="195" t="s">
        <v>54</v>
      </c>
      <c r="E17" s="220">
        <v>10</v>
      </c>
      <c r="F17" s="288">
        <v>80</v>
      </c>
      <c r="G17" s="95"/>
      <c r="H17" s="96"/>
      <c r="I17" s="97"/>
      <c r="J17" s="98"/>
      <c r="K17" s="99"/>
      <c r="L17" s="100"/>
      <c r="M17" s="101"/>
      <c r="N17" s="102"/>
      <c r="O17" s="103"/>
      <c r="P17" s="282"/>
      <c r="Q17" s="104"/>
      <c r="R17" s="105"/>
      <c r="S17" s="106"/>
      <c r="T17" s="107"/>
      <c r="U17" s="108"/>
      <c r="V17" s="109"/>
      <c r="W17" s="182"/>
      <c r="X17" s="326">
        <f t="shared" si="0"/>
        <v>0</v>
      </c>
      <c r="Y17" s="268">
        <f t="shared" si="1"/>
        <v>0</v>
      </c>
      <c r="Z17" s="257">
        <f t="shared" si="2"/>
        <v>0</v>
      </c>
      <c r="AA17" s="258"/>
      <c r="AB17" s="258"/>
      <c r="AC17" s="257">
        <f>$Z17*10</f>
        <v>0</v>
      </c>
      <c r="AD17" s="259"/>
      <c r="AE17" s="258"/>
      <c r="AF17" s="258"/>
      <c r="AG17" s="258"/>
      <c r="AH17" s="325"/>
      <c r="AI17" s="254"/>
    </row>
    <row r="18" spans="1:35" s="72" customFormat="1" ht="15.75" customHeight="1">
      <c r="A18" s="194" t="s">
        <v>78</v>
      </c>
      <c r="B18" s="195" t="s">
        <v>34</v>
      </c>
      <c r="C18" s="219"/>
      <c r="D18" s="195" t="s">
        <v>54</v>
      </c>
      <c r="E18" s="220">
        <v>10</v>
      </c>
      <c r="F18" s="288">
        <v>90</v>
      </c>
      <c r="G18" s="95"/>
      <c r="H18" s="96"/>
      <c r="I18" s="97"/>
      <c r="J18" s="98"/>
      <c r="K18" s="99"/>
      <c r="L18" s="100"/>
      <c r="M18" s="101"/>
      <c r="N18" s="102"/>
      <c r="O18" s="103"/>
      <c r="P18" s="282"/>
      <c r="Q18" s="104"/>
      <c r="R18" s="105"/>
      <c r="S18" s="106"/>
      <c r="T18" s="107"/>
      <c r="U18" s="108"/>
      <c r="V18" s="109"/>
      <c r="W18" s="182"/>
      <c r="X18" s="326">
        <f t="shared" si="0"/>
        <v>0</v>
      </c>
      <c r="Y18" s="268">
        <f t="shared" si="1"/>
        <v>0</v>
      </c>
      <c r="Z18" s="257">
        <f t="shared" si="2"/>
        <v>0</v>
      </c>
      <c r="AA18" s="258"/>
      <c r="AB18" s="258"/>
      <c r="AC18" s="259"/>
      <c r="AD18" s="257">
        <f>$Z18*10</f>
        <v>0</v>
      </c>
      <c r="AE18" s="258"/>
      <c r="AF18" s="258"/>
      <c r="AG18" s="258"/>
      <c r="AH18" s="325"/>
      <c r="AI18" s="254"/>
    </row>
    <row r="19" spans="1:35" s="72" customFormat="1" ht="17.25" customHeight="1">
      <c r="A19" s="194" t="s">
        <v>182</v>
      </c>
      <c r="B19" s="195" t="s">
        <v>481</v>
      </c>
      <c r="C19" s="219"/>
      <c r="D19" s="195" t="s">
        <v>54</v>
      </c>
      <c r="E19" s="220">
        <v>5</v>
      </c>
      <c r="F19" s="288">
        <v>90</v>
      </c>
      <c r="G19" s="95"/>
      <c r="H19" s="96"/>
      <c r="I19" s="97"/>
      <c r="J19" s="98"/>
      <c r="K19" s="99"/>
      <c r="L19" s="100"/>
      <c r="M19" s="101"/>
      <c r="N19" s="102"/>
      <c r="O19" s="103"/>
      <c r="P19" s="282"/>
      <c r="Q19" s="104"/>
      <c r="R19" s="105"/>
      <c r="S19" s="106"/>
      <c r="T19" s="107"/>
      <c r="U19" s="108"/>
      <c r="V19" s="109"/>
      <c r="W19" s="182"/>
      <c r="X19" s="326">
        <f t="shared" si="0"/>
        <v>0</v>
      </c>
      <c r="Y19" s="268">
        <f t="shared" si="1"/>
        <v>0</v>
      </c>
      <c r="Z19" s="257">
        <f t="shared" si="2"/>
        <v>0</v>
      </c>
      <c r="AA19" s="258"/>
      <c r="AB19" s="258"/>
      <c r="AC19" s="259"/>
      <c r="AD19" s="257">
        <f>$Z19*5</f>
        <v>0</v>
      </c>
      <c r="AE19" s="258"/>
      <c r="AF19" s="258"/>
      <c r="AG19" s="258"/>
      <c r="AH19" s="325"/>
      <c r="AI19" s="254"/>
    </row>
    <row r="20" spans="1:35" s="72" customFormat="1" ht="17.25" customHeight="1">
      <c r="A20" s="194" t="s">
        <v>183</v>
      </c>
      <c r="B20" s="195" t="s">
        <v>482</v>
      </c>
      <c r="C20" s="219"/>
      <c r="D20" s="195" t="s">
        <v>54</v>
      </c>
      <c r="E20" s="220">
        <v>5</v>
      </c>
      <c r="F20" s="288">
        <v>80</v>
      </c>
      <c r="G20" s="95"/>
      <c r="H20" s="96"/>
      <c r="I20" s="97"/>
      <c r="J20" s="98"/>
      <c r="K20" s="99"/>
      <c r="L20" s="100"/>
      <c r="M20" s="101"/>
      <c r="N20" s="102"/>
      <c r="O20" s="103"/>
      <c r="P20" s="282"/>
      <c r="Q20" s="104"/>
      <c r="R20" s="105"/>
      <c r="S20" s="106"/>
      <c r="T20" s="107"/>
      <c r="U20" s="108"/>
      <c r="V20" s="109"/>
      <c r="W20" s="182"/>
      <c r="X20" s="326">
        <f t="shared" si="0"/>
        <v>0</v>
      </c>
      <c r="Y20" s="268">
        <f t="shared" si="1"/>
        <v>0</v>
      </c>
      <c r="Z20" s="257">
        <f t="shared" si="2"/>
        <v>0</v>
      </c>
      <c r="AA20" s="258"/>
      <c r="AB20" s="258"/>
      <c r="AC20" s="259"/>
      <c r="AD20" s="257">
        <f t="shared" ref="AD20:AD21" si="5">$Z20*5</f>
        <v>0</v>
      </c>
      <c r="AE20" s="258"/>
      <c r="AF20" s="258"/>
      <c r="AG20" s="258"/>
      <c r="AH20" s="325"/>
      <c r="AI20" s="254"/>
    </row>
    <row r="21" spans="1:35" s="72" customFormat="1" ht="15.75" customHeight="1">
      <c r="A21" s="194" t="s">
        <v>184</v>
      </c>
      <c r="B21" s="195" t="s">
        <v>481</v>
      </c>
      <c r="C21" s="219"/>
      <c r="D21" s="195" t="s">
        <v>54</v>
      </c>
      <c r="E21" s="220">
        <v>5</v>
      </c>
      <c r="F21" s="288">
        <v>105</v>
      </c>
      <c r="G21" s="95"/>
      <c r="H21" s="96"/>
      <c r="I21" s="97"/>
      <c r="J21" s="98"/>
      <c r="K21" s="99"/>
      <c r="L21" s="100"/>
      <c r="M21" s="101"/>
      <c r="N21" s="102"/>
      <c r="O21" s="103"/>
      <c r="P21" s="282"/>
      <c r="Q21" s="104"/>
      <c r="R21" s="105"/>
      <c r="S21" s="106"/>
      <c r="T21" s="107"/>
      <c r="U21" s="108"/>
      <c r="V21" s="109"/>
      <c r="W21" s="182"/>
      <c r="X21" s="326">
        <f t="shared" si="0"/>
        <v>0</v>
      </c>
      <c r="Y21" s="268">
        <f t="shared" si="1"/>
        <v>0</v>
      </c>
      <c r="Z21" s="257">
        <f t="shared" si="2"/>
        <v>0</v>
      </c>
      <c r="AA21" s="258"/>
      <c r="AB21" s="258"/>
      <c r="AC21" s="259"/>
      <c r="AD21" s="257">
        <f t="shared" si="5"/>
        <v>0</v>
      </c>
      <c r="AE21" s="258"/>
      <c r="AF21" s="258"/>
      <c r="AG21" s="258"/>
      <c r="AH21" s="325"/>
      <c r="AI21" s="254"/>
    </row>
    <row r="22" spans="1:35" s="72" customFormat="1" ht="16.5" customHeight="1">
      <c r="A22" s="194" t="s">
        <v>79</v>
      </c>
      <c r="B22" s="195" t="s">
        <v>35</v>
      </c>
      <c r="C22" s="219"/>
      <c r="D22" s="195" t="s">
        <v>54</v>
      </c>
      <c r="E22" s="220">
        <v>5</v>
      </c>
      <c r="F22" s="288">
        <v>100</v>
      </c>
      <c r="G22" s="95"/>
      <c r="H22" s="96"/>
      <c r="I22" s="97"/>
      <c r="J22" s="98"/>
      <c r="K22" s="99"/>
      <c r="L22" s="100"/>
      <c r="M22" s="101"/>
      <c r="N22" s="102"/>
      <c r="O22" s="103"/>
      <c r="P22" s="282"/>
      <c r="Q22" s="104"/>
      <c r="R22" s="105"/>
      <c r="S22" s="106"/>
      <c r="T22" s="107"/>
      <c r="U22" s="108"/>
      <c r="V22" s="109"/>
      <c r="W22" s="182"/>
      <c r="X22" s="326">
        <f t="shared" si="0"/>
        <v>0</v>
      </c>
      <c r="Y22" s="268">
        <f t="shared" si="1"/>
        <v>0</v>
      </c>
      <c r="Z22" s="257">
        <f t="shared" si="2"/>
        <v>0</v>
      </c>
      <c r="AA22" s="258"/>
      <c r="AB22" s="258"/>
      <c r="AC22" s="259"/>
      <c r="AD22" s="259"/>
      <c r="AE22" s="257">
        <f>$Z22*5</f>
        <v>0</v>
      </c>
      <c r="AF22" s="258"/>
      <c r="AG22" s="258"/>
      <c r="AH22" s="325"/>
      <c r="AI22" s="254"/>
    </row>
    <row r="23" spans="1:35" s="72" customFormat="1" ht="15.75" customHeight="1">
      <c r="A23" s="194" t="s">
        <v>185</v>
      </c>
      <c r="B23" s="195" t="s">
        <v>33</v>
      </c>
      <c r="C23" s="219"/>
      <c r="D23" s="195" t="s">
        <v>56</v>
      </c>
      <c r="E23" s="220">
        <v>10</v>
      </c>
      <c r="F23" s="288">
        <v>80</v>
      </c>
      <c r="G23" s="95"/>
      <c r="H23" s="96"/>
      <c r="I23" s="97"/>
      <c r="J23" s="98"/>
      <c r="K23" s="99"/>
      <c r="L23" s="100"/>
      <c r="M23" s="101"/>
      <c r="N23" s="102"/>
      <c r="O23" s="103"/>
      <c r="P23" s="282"/>
      <c r="Q23" s="104"/>
      <c r="R23" s="105"/>
      <c r="S23" s="106"/>
      <c r="T23" s="107"/>
      <c r="U23" s="108"/>
      <c r="V23" s="109"/>
      <c r="W23" s="182"/>
      <c r="X23" s="326">
        <f t="shared" si="0"/>
        <v>0</v>
      </c>
      <c r="Y23" s="268">
        <f t="shared" si="1"/>
        <v>0</v>
      </c>
      <c r="Z23" s="257">
        <f t="shared" si="2"/>
        <v>0</v>
      </c>
      <c r="AA23" s="258"/>
      <c r="AB23" s="258"/>
      <c r="AC23" s="257">
        <f>$Z23*10</f>
        <v>0</v>
      </c>
      <c r="AD23" s="259"/>
      <c r="AE23" s="258"/>
      <c r="AF23" s="258"/>
      <c r="AG23" s="258"/>
      <c r="AH23" s="325"/>
      <c r="AI23" s="254"/>
    </row>
    <row r="24" spans="1:35" s="72" customFormat="1" ht="17.25" customHeight="1">
      <c r="A24" s="290" t="s">
        <v>186</v>
      </c>
      <c r="B24" s="195" t="s">
        <v>34</v>
      </c>
      <c r="C24" s="219"/>
      <c r="D24" s="195" t="s">
        <v>57</v>
      </c>
      <c r="E24" s="220">
        <v>10</v>
      </c>
      <c r="F24" s="288">
        <v>100</v>
      </c>
      <c r="G24" s="95"/>
      <c r="H24" s="96"/>
      <c r="I24" s="97"/>
      <c r="J24" s="98"/>
      <c r="K24" s="99"/>
      <c r="L24" s="100"/>
      <c r="M24" s="101"/>
      <c r="N24" s="102"/>
      <c r="O24" s="103"/>
      <c r="P24" s="282"/>
      <c r="Q24" s="104"/>
      <c r="R24" s="105"/>
      <c r="S24" s="106"/>
      <c r="T24" s="107"/>
      <c r="U24" s="108"/>
      <c r="V24" s="109"/>
      <c r="W24" s="182"/>
      <c r="X24" s="326">
        <f t="shared" si="0"/>
        <v>0</v>
      </c>
      <c r="Y24" s="268">
        <f t="shared" si="1"/>
        <v>0</v>
      </c>
      <c r="Z24" s="257">
        <f t="shared" si="2"/>
        <v>0</v>
      </c>
      <c r="AA24" s="258"/>
      <c r="AB24" s="258"/>
      <c r="AC24" s="258"/>
      <c r="AD24" s="257">
        <f>$Z24*10</f>
        <v>0</v>
      </c>
      <c r="AE24" s="258"/>
      <c r="AF24" s="258"/>
      <c r="AG24" s="258"/>
      <c r="AH24" s="325"/>
      <c r="AI24" s="254"/>
    </row>
    <row r="25" spans="1:35" s="72" customFormat="1" ht="15.75" customHeight="1">
      <c r="A25" s="194" t="s">
        <v>80</v>
      </c>
      <c r="B25" s="195" t="s">
        <v>34</v>
      </c>
      <c r="C25" s="219"/>
      <c r="D25" s="195" t="s">
        <v>58</v>
      </c>
      <c r="E25" s="220">
        <v>10</v>
      </c>
      <c r="F25" s="288">
        <v>92.5</v>
      </c>
      <c r="G25" s="95"/>
      <c r="H25" s="96"/>
      <c r="I25" s="97"/>
      <c r="J25" s="98"/>
      <c r="K25" s="99"/>
      <c r="L25" s="100"/>
      <c r="M25" s="101"/>
      <c r="N25" s="102"/>
      <c r="O25" s="103"/>
      <c r="P25" s="282"/>
      <c r="Q25" s="104"/>
      <c r="R25" s="105"/>
      <c r="S25" s="106"/>
      <c r="T25" s="107"/>
      <c r="U25" s="108"/>
      <c r="V25" s="109"/>
      <c r="W25" s="182"/>
      <c r="X25" s="326">
        <f t="shared" si="0"/>
        <v>0</v>
      </c>
      <c r="Y25" s="268">
        <f t="shared" si="1"/>
        <v>0</v>
      </c>
      <c r="Z25" s="257">
        <f t="shared" si="2"/>
        <v>0</v>
      </c>
      <c r="AA25" s="258"/>
      <c r="AB25" s="258"/>
      <c r="AC25" s="258"/>
      <c r="AD25" s="257">
        <f>$Z25*10</f>
        <v>0</v>
      </c>
      <c r="AE25" s="258"/>
      <c r="AF25" s="258"/>
      <c r="AG25" s="258"/>
      <c r="AH25" s="325"/>
      <c r="AI25" s="254"/>
    </row>
    <row r="26" spans="1:35" s="72" customFormat="1" ht="16.5" customHeight="1">
      <c r="A26" s="194" t="s">
        <v>81</v>
      </c>
      <c r="B26" s="195" t="s">
        <v>483</v>
      </c>
      <c r="C26" s="219"/>
      <c r="D26" s="195" t="s">
        <v>58</v>
      </c>
      <c r="E26" s="220">
        <v>5</v>
      </c>
      <c r="F26" s="288">
        <v>85</v>
      </c>
      <c r="G26" s="95"/>
      <c r="H26" s="96"/>
      <c r="I26" s="97"/>
      <c r="J26" s="98"/>
      <c r="K26" s="99"/>
      <c r="L26" s="100"/>
      <c r="M26" s="101"/>
      <c r="N26" s="102"/>
      <c r="O26" s="103"/>
      <c r="P26" s="282"/>
      <c r="Q26" s="104"/>
      <c r="R26" s="105"/>
      <c r="S26" s="106"/>
      <c r="T26" s="107"/>
      <c r="U26" s="108"/>
      <c r="V26" s="109"/>
      <c r="W26" s="182"/>
      <c r="X26" s="326">
        <f t="shared" si="0"/>
        <v>0</v>
      </c>
      <c r="Y26" s="268">
        <f t="shared" si="1"/>
        <v>0</v>
      </c>
      <c r="Z26" s="257">
        <f t="shared" si="2"/>
        <v>0</v>
      </c>
      <c r="AA26" s="258"/>
      <c r="AB26" s="258"/>
      <c r="AC26" s="258"/>
      <c r="AD26" s="257">
        <f>$Z26*5</f>
        <v>0</v>
      </c>
      <c r="AE26" s="258"/>
      <c r="AF26" s="258"/>
      <c r="AG26" s="258"/>
      <c r="AH26" s="325"/>
      <c r="AI26" s="254"/>
    </row>
    <row r="27" spans="1:35" s="72" customFormat="1" ht="16.5" customHeight="1">
      <c r="A27" s="290" t="s">
        <v>82</v>
      </c>
      <c r="B27" s="195" t="s">
        <v>483</v>
      </c>
      <c r="C27" s="219"/>
      <c r="D27" s="195" t="s">
        <v>59</v>
      </c>
      <c r="E27" s="220">
        <v>5</v>
      </c>
      <c r="F27" s="288">
        <v>95</v>
      </c>
      <c r="G27" s="95"/>
      <c r="H27" s="96"/>
      <c r="I27" s="97"/>
      <c r="J27" s="98"/>
      <c r="K27" s="99"/>
      <c r="L27" s="100"/>
      <c r="M27" s="101"/>
      <c r="N27" s="102"/>
      <c r="O27" s="103"/>
      <c r="P27" s="282"/>
      <c r="Q27" s="104"/>
      <c r="R27" s="105"/>
      <c r="S27" s="106"/>
      <c r="T27" s="107"/>
      <c r="U27" s="108"/>
      <c r="V27" s="109"/>
      <c r="W27" s="182"/>
      <c r="X27" s="326">
        <f t="shared" si="0"/>
        <v>0</v>
      </c>
      <c r="Y27" s="268">
        <f t="shared" si="1"/>
        <v>0</v>
      </c>
      <c r="Z27" s="257">
        <f t="shared" si="2"/>
        <v>0</v>
      </c>
      <c r="AA27" s="258"/>
      <c r="AB27" s="258"/>
      <c r="AC27" s="258"/>
      <c r="AD27" s="257">
        <f t="shared" ref="AD27:AD28" si="6">$Z27*5</f>
        <v>0</v>
      </c>
      <c r="AE27" s="258"/>
      <c r="AF27" s="258"/>
      <c r="AG27" s="258"/>
      <c r="AH27" s="325"/>
      <c r="AI27" s="254"/>
    </row>
    <row r="28" spans="1:35" s="72" customFormat="1" ht="21" customHeight="1">
      <c r="A28" s="194" t="s">
        <v>368</v>
      </c>
      <c r="B28" s="195" t="s">
        <v>34</v>
      </c>
      <c r="C28" s="291" t="s">
        <v>346</v>
      </c>
      <c r="D28" s="195" t="s">
        <v>376</v>
      </c>
      <c r="E28" s="220">
        <v>5</v>
      </c>
      <c r="F28" s="288">
        <v>165</v>
      </c>
      <c r="G28" s="95"/>
      <c r="H28" s="96"/>
      <c r="I28" s="97"/>
      <c r="J28" s="98"/>
      <c r="K28" s="99"/>
      <c r="L28" s="100"/>
      <c r="M28" s="101"/>
      <c r="N28" s="102"/>
      <c r="O28" s="103"/>
      <c r="P28" s="282"/>
      <c r="Q28" s="104"/>
      <c r="R28" s="105"/>
      <c r="S28" s="106"/>
      <c r="T28" s="107"/>
      <c r="U28" s="108"/>
      <c r="V28" s="109"/>
      <c r="W28" s="182"/>
      <c r="X28" s="326">
        <f t="shared" si="0"/>
        <v>0</v>
      </c>
      <c r="Y28" s="268">
        <f t="shared" si="1"/>
        <v>0</v>
      </c>
      <c r="Z28" s="257">
        <f t="shared" si="2"/>
        <v>0</v>
      </c>
      <c r="AA28" s="258"/>
      <c r="AB28" s="258"/>
      <c r="AC28" s="258"/>
      <c r="AD28" s="257">
        <f t="shared" si="6"/>
        <v>0</v>
      </c>
      <c r="AE28" s="258"/>
      <c r="AF28" s="258"/>
      <c r="AG28" s="258"/>
      <c r="AH28" s="325"/>
      <c r="AI28" s="254"/>
    </row>
    <row r="29" spans="1:35" s="72" customFormat="1" ht="21" customHeight="1">
      <c r="A29" s="194" t="s">
        <v>369</v>
      </c>
      <c r="B29" s="195" t="s">
        <v>33</v>
      </c>
      <c r="C29" s="291" t="s">
        <v>346</v>
      </c>
      <c r="D29" s="195" t="s">
        <v>376</v>
      </c>
      <c r="E29" s="220">
        <v>10</v>
      </c>
      <c r="F29" s="288">
        <v>150</v>
      </c>
      <c r="G29" s="95"/>
      <c r="H29" s="96"/>
      <c r="I29" s="97"/>
      <c r="J29" s="98"/>
      <c r="K29" s="99"/>
      <c r="L29" s="100"/>
      <c r="M29" s="101"/>
      <c r="N29" s="102"/>
      <c r="O29" s="103"/>
      <c r="P29" s="282"/>
      <c r="Q29" s="104"/>
      <c r="R29" s="105"/>
      <c r="S29" s="106"/>
      <c r="T29" s="107"/>
      <c r="U29" s="108"/>
      <c r="V29" s="109"/>
      <c r="W29" s="182"/>
      <c r="X29" s="326">
        <f t="shared" si="0"/>
        <v>0</v>
      </c>
      <c r="Y29" s="268">
        <f t="shared" si="1"/>
        <v>0</v>
      </c>
      <c r="Z29" s="257">
        <f t="shared" si="2"/>
        <v>0</v>
      </c>
      <c r="AA29" s="258"/>
      <c r="AB29" s="258"/>
      <c r="AC29" s="257">
        <f>Z29*10</f>
        <v>0</v>
      </c>
      <c r="AD29" s="258"/>
      <c r="AE29" s="258"/>
      <c r="AF29" s="258"/>
      <c r="AG29" s="258"/>
      <c r="AH29" s="325"/>
      <c r="AI29" s="254"/>
    </row>
    <row r="30" spans="1:35" s="72" customFormat="1" ht="21" customHeight="1">
      <c r="A30" s="194" t="s">
        <v>370</v>
      </c>
      <c r="B30" s="195" t="s">
        <v>32</v>
      </c>
      <c r="C30" s="291" t="s">
        <v>346</v>
      </c>
      <c r="D30" s="195" t="s">
        <v>52</v>
      </c>
      <c r="E30" s="220">
        <v>10</v>
      </c>
      <c r="F30" s="288">
        <v>60</v>
      </c>
      <c r="G30" s="95"/>
      <c r="H30" s="96"/>
      <c r="I30" s="97"/>
      <c r="J30" s="98"/>
      <c r="K30" s="99"/>
      <c r="L30" s="100"/>
      <c r="M30" s="101"/>
      <c r="N30" s="102"/>
      <c r="O30" s="103"/>
      <c r="P30" s="282"/>
      <c r="Q30" s="104"/>
      <c r="R30" s="105"/>
      <c r="S30" s="106"/>
      <c r="T30" s="107"/>
      <c r="U30" s="108"/>
      <c r="V30" s="109"/>
      <c r="W30" s="182"/>
      <c r="X30" s="326">
        <f t="shared" si="0"/>
        <v>0</v>
      </c>
      <c r="Y30" s="268">
        <f t="shared" si="1"/>
        <v>0</v>
      </c>
      <c r="Z30" s="257">
        <f t="shared" si="2"/>
        <v>0</v>
      </c>
      <c r="AA30" s="258"/>
      <c r="AB30" s="257">
        <f>Z30*10</f>
        <v>0</v>
      </c>
      <c r="AC30" s="258"/>
      <c r="AD30" s="258"/>
      <c r="AE30" s="258"/>
      <c r="AF30" s="258"/>
      <c r="AG30" s="258"/>
      <c r="AH30" s="325">
        <v>10</v>
      </c>
      <c r="AI30" s="254"/>
    </row>
    <row r="31" spans="1:35" s="72" customFormat="1" ht="21" customHeight="1">
      <c r="A31" s="194" t="s">
        <v>371</v>
      </c>
      <c r="B31" s="195" t="s">
        <v>35</v>
      </c>
      <c r="C31" s="291" t="s">
        <v>346</v>
      </c>
      <c r="D31" s="195" t="s">
        <v>286</v>
      </c>
      <c r="E31" s="220">
        <v>1</v>
      </c>
      <c r="F31" s="288">
        <v>95</v>
      </c>
      <c r="G31" s="95"/>
      <c r="H31" s="96"/>
      <c r="I31" s="97"/>
      <c r="J31" s="98"/>
      <c r="K31" s="99"/>
      <c r="L31" s="100"/>
      <c r="M31" s="101"/>
      <c r="N31" s="102"/>
      <c r="O31" s="103"/>
      <c r="P31" s="282"/>
      <c r="Q31" s="104"/>
      <c r="R31" s="105"/>
      <c r="S31" s="106"/>
      <c r="T31" s="107"/>
      <c r="U31" s="108"/>
      <c r="V31" s="109"/>
      <c r="W31" s="182"/>
      <c r="X31" s="326">
        <f t="shared" si="0"/>
        <v>0</v>
      </c>
      <c r="Y31" s="268">
        <f t="shared" si="1"/>
        <v>0</v>
      </c>
      <c r="Z31" s="257">
        <f t="shared" si="2"/>
        <v>0</v>
      </c>
      <c r="AA31" s="258"/>
      <c r="AB31" s="258"/>
      <c r="AC31" s="258"/>
      <c r="AD31" s="258"/>
      <c r="AE31" s="257">
        <f>Z31*1</f>
        <v>0</v>
      </c>
      <c r="AF31" s="258"/>
      <c r="AG31" s="258"/>
      <c r="AH31" s="325"/>
      <c r="AI31" s="254"/>
    </row>
    <row r="32" spans="1:35" s="72" customFormat="1" ht="21" customHeight="1">
      <c r="A32" s="194" t="s">
        <v>372</v>
      </c>
      <c r="B32" s="195" t="s">
        <v>35</v>
      </c>
      <c r="C32" s="291" t="s">
        <v>346</v>
      </c>
      <c r="D32" s="195" t="s">
        <v>286</v>
      </c>
      <c r="E32" s="220">
        <v>1</v>
      </c>
      <c r="F32" s="288">
        <v>97.5</v>
      </c>
      <c r="G32" s="95"/>
      <c r="H32" s="96"/>
      <c r="I32" s="97"/>
      <c r="J32" s="98"/>
      <c r="K32" s="99"/>
      <c r="L32" s="100"/>
      <c r="M32" s="101"/>
      <c r="N32" s="102"/>
      <c r="O32" s="103"/>
      <c r="P32" s="282"/>
      <c r="Q32" s="104"/>
      <c r="R32" s="105"/>
      <c r="S32" s="106"/>
      <c r="T32" s="107"/>
      <c r="U32" s="108"/>
      <c r="V32" s="109"/>
      <c r="W32" s="182"/>
      <c r="X32" s="326">
        <f t="shared" si="0"/>
        <v>0</v>
      </c>
      <c r="Y32" s="268">
        <f t="shared" si="1"/>
        <v>0</v>
      </c>
      <c r="Z32" s="257">
        <f t="shared" si="2"/>
        <v>0</v>
      </c>
      <c r="AA32" s="258"/>
      <c r="AB32" s="258"/>
      <c r="AC32" s="258"/>
      <c r="AD32" s="258"/>
      <c r="AE32" s="257">
        <f t="shared" ref="AE32:AE33" si="7">Z32*1</f>
        <v>0</v>
      </c>
      <c r="AF32" s="258"/>
      <c r="AG32" s="258"/>
      <c r="AH32" s="325"/>
      <c r="AI32" s="254"/>
    </row>
    <row r="33" spans="1:35" s="72" customFormat="1" ht="21" customHeight="1">
      <c r="A33" s="194" t="s">
        <v>373</v>
      </c>
      <c r="B33" s="195" t="s">
        <v>35</v>
      </c>
      <c r="C33" s="291" t="s">
        <v>346</v>
      </c>
      <c r="D33" s="195" t="s">
        <v>286</v>
      </c>
      <c r="E33" s="220">
        <v>1</v>
      </c>
      <c r="F33" s="288">
        <v>100</v>
      </c>
      <c r="G33" s="95"/>
      <c r="H33" s="96"/>
      <c r="I33" s="97"/>
      <c r="J33" s="98"/>
      <c r="K33" s="99"/>
      <c r="L33" s="100"/>
      <c r="M33" s="101"/>
      <c r="N33" s="102"/>
      <c r="O33" s="103"/>
      <c r="P33" s="282"/>
      <c r="Q33" s="104"/>
      <c r="R33" s="105"/>
      <c r="S33" s="106"/>
      <c r="T33" s="107"/>
      <c r="U33" s="108"/>
      <c r="V33" s="109"/>
      <c r="W33" s="182"/>
      <c r="X33" s="326">
        <f t="shared" si="0"/>
        <v>0</v>
      </c>
      <c r="Y33" s="268">
        <f t="shared" si="1"/>
        <v>0</v>
      </c>
      <c r="Z33" s="257">
        <f t="shared" si="2"/>
        <v>0</v>
      </c>
      <c r="AA33" s="258"/>
      <c r="AB33" s="258"/>
      <c r="AC33" s="258"/>
      <c r="AD33" s="258"/>
      <c r="AE33" s="257">
        <f t="shared" si="7"/>
        <v>0</v>
      </c>
      <c r="AF33" s="258"/>
      <c r="AG33" s="258"/>
      <c r="AH33" s="325"/>
      <c r="AI33" s="254"/>
    </row>
    <row r="34" spans="1:35" s="72" customFormat="1" ht="21" customHeight="1">
      <c r="A34" s="194" t="s">
        <v>374</v>
      </c>
      <c r="B34" s="195" t="s">
        <v>33</v>
      </c>
      <c r="C34" s="291" t="s">
        <v>346</v>
      </c>
      <c r="D34" s="195" t="s">
        <v>377</v>
      </c>
      <c r="E34" s="220">
        <v>10</v>
      </c>
      <c r="F34" s="288">
        <v>60</v>
      </c>
      <c r="G34" s="95"/>
      <c r="H34" s="96"/>
      <c r="I34" s="97"/>
      <c r="J34" s="98"/>
      <c r="K34" s="99"/>
      <c r="L34" s="100"/>
      <c r="M34" s="101"/>
      <c r="N34" s="102"/>
      <c r="O34" s="103"/>
      <c r="P34" s="282"/>
      <c r="Q34" s="104"/>
      <c r="R34" s="105"/>
      <c r="S34" s="106"/>
      <c r="T34" s="107"/>
      <c r="U34" s="108"/>
      <c r="V34" s="109"/>
      <c r="W34" s="182"/>
      <c r="X34" s="326">
        <f t="shared" si="0"/>
        <v>0</v>
      </c>
      <c r="Y34" s="268">
        <f t="shared" si="1"/>
        <v>0</v>
      </c>
      <c r="Z34" s="257">
        <f t="shared" si="2"/>
        <v>0</v>
      </c>
      <c r="AA34" s="258"/>
      <c r="AB34" s="258"/>
      <c r="AC34" s="257">
        <f>Z34*10</f>
        <v>0</v>
      </c>
      <c r="AD34" s="258"/>
      <c r="AE34" s="258"/>
      <c r="AF34" s="258"/>
      <c r="AG34" s="258"/>
      <c r="AH34" s="325"/>
      <c r="AI34" s="254"/>
    </row>
    <row r="35" spans="1:35" s="72" customFormat="1" ht="21" customHeight="1">
      <c r="A35" s="194" t="s">
        <v>375</v>
      </c>
      <c r="B35" s="195" t="s">
        <v>34</v>
      </c>
      <c r="C35" s="291" t="s">
        <v>346</v>
      </c>
      <c r="D35" s="195" t="s">
        <v>173</v>
      </c>
      <c r="E35" s="220">
        <v>5</v>
      </c>
      <c r="F35" s="288">
        <v>130</v>
      </c>
      <c r="G35" s="95"/>
      <c r="H35" s="96"/>
      <c r="I35" s="97"/>
      <c r="J35" s="98"/>
      <c r="K35" s="99"/>
      <c r="L35" s="100"/>
      <c r="M35" s="101"/>
      <c r="N35" s="102"/>
      <c r="O35" s="103"/>
      <c r="P35" s="282"/>
      <c r="Q35" s="104"/>
      <c r="R35" s="105"/>
      <c r="S35" s="106"/>
      <c r="T35" s="107"/>
      <c r="U35" s="108"/>
      <c r="V35" s="109"/>
      <c r="W35" s="182"/>
      <c r="X35" s="326">
        <f t="shared" si="0"/>
        <v>0</v>
      </c>
      <c r="Y35" s="268">
        <f t="shared" si="1"/>
        <v>0</v>
      </c>
      <c r="Z35" s="257">
        <f t="shared" si="2"/>
        <v>0</v>
      </c>
      <c r="AA35" s="258"/>
      <c r="AB35" s="258"/>
      <c r="AC35" s="258"/>
      <c r="AD35" s="257">
        <f>Z35*5</f>
        <v>0</v>
      </c>
      <c r="AE35" s="258"/>
      <c r="AF35" s="258"/>
      <c r="AG35" s="258"/>
      <c r="AH35" s="325"/>
      <c r="AI35" s="254"/>
    </row>
    <row r="36" spans="1:35" s="72" customFormat="1" ht="16.5" customHeight="1">
      <c r="A36" s="292" t="s">
        <v>477</v>
      </c>
      <c r="B36" s="195" t="s">
        <v>36</v>
      </c>
      <c r="C36" s="291" t="s">
        <v>346</v>
      </c>
      <c r="D36" s="195" t="s">
        <v>173</v>
      </c>
      <c r="E36" s="220">
        <v>1</v>
      </c>
      <c r="F36" s="288">
        <v>75</v>
      </c>
      <c r="G36" s="95"/>
      <c r="H36" s="96"/>
      <c r="I36" s="97"/>
      <c r="J36" s="98"/>
      <c r="K36" s="99"/>
      <c r="L36" s="100"/>
      <c r="M36" s="101"/>
      <c r="N36" s="102"/>
      <c r="O36" s="103"/>
      <c r="P36" s="282"/>
      <c r="Q36" s="104"/>
      <c r="R36" s="105"/>
      <c r="S36" s="106"/>
      <c r="T36" s="107"/>
      <c r="U36" s="108"/>
      <c r="V36" s="109"/>
      <c r="W36" s="182"/>
      <c r="X36" s="326">
        <f t="shared" ref="X36:X38" si="8">SUM(G36:W36)*F36</f>
        <v>0</v>
      </c>
      <c r="Y36" s="268">
        <f t="shared" ref="Y36:Y38" si="9">SUM(G36:W36)*E36</f>
        <v>0</v>
      </c>
      <c r="Z36" s="257">
        <f t="shared" ref="Z36:Z38" si="10">SUM(G36:W36)</f>
        <v>0</v>
      </c>
      <c r="AA36" s="258"/>
      <c r="AB36" s="258"/>
      <c r="AC36" s="258"/>
      <c r="AD36" s="258"/>
      <c r="AE36" s="258"/>
      <c r="AF36" s="257">
        <f>Z36*1</f>
        <v>0</v>
      </c>
      <c r="AG36" s="258"/>
      <c r="AH36" s="325"/>
      <c r="AI36" s="254"/>
    </row>
    <row r="37" spans="1:35" s="72" customFormat="1" ht="16.5" customHeight="1">
      <c r="A37" s="292" t="s">
        <v>478</v>
      </c>
      <c r="B37" s="195" t="s">
        <v>36</v>
      </c>
      <c r="C37" s="291" t="s">
        <v>346</v>
      </c>
      <c r="D37" s="195" t="s">
        <v>173</v>
      </c>
      <c r="E37" s="220">
        <v>1</v>
      </c>
      <c r="F37" s="288">
        <v>80</v>
      </c>
      <c r="G37" s="95"/>
      <c r="H37" s="96"/>
      <c r="I37" s="97"/>
      <c r="J37" s="98"/>
      <c r="K37" s="99"/>
      <c r="L37" s="100"/>
      <c r="M37" s="101"/>
      <c r="N37" s="102"/>
      <c r="O37" s="103"/>
      <c r="P37" s="282"/>
      <c r="Q37" s="104"/>
      <c r="R37" s="105"/>
      <c r="S37" s="106"/>
      <c r="T37" s="107"/>
      <c r="U37" s="108"/>
      <c r="V37" s="109"/>
      <c r="W37" s="182"/>
      <c r="X37" s="326">
        <f t="shared" si="8"/>
        <v>0</v>
      </c>
      <c r="Y37" s="268">
        <f t="shared" si="9"/>
        <v>0</v>
      </c>
      <c r="Z37" s="257">
        <f t="shared" si="10"/>
        <v>0</v>
      </c>
      <c r="AA37" s="258"/>
      <c r="AB37" s="258"/>
      <c r="AC37" s="258"/>
      <c r="AD37" s="258"/>
      <c r="AE37" s="258"/>
      <c r="AF37" s="257">
        <f t="shared" ref="AF37:AF38" si="11">Z37*1</f>
        <v>0</v>
      </c>
      <c r="AG37" s="258"/>
      <c r="AH37" s="325"/>
      <c r="AI37" s="254"/>
    </row>
    <row r="38" spans="1:35" s="72" customFormat="1" ht="16.5" customHeight="1">
      <c r="A38" s="292" t="s">
        <v>479</v>
      </c>
      <c r="B38" s="195" t="s">
        <v>36</v>
      </c>
      <c r="C38" s="291" t="s">
        <v>346</v>
      </c>
      <c r="D38" s="195" t="s">
        <v>173</v>
      </c>
      <c r="E38" s="220">
        <v>1</v>
      </c>
      <c r="F38" s="288">
        <v>85</v>
      </c>
      <c r="G38" s="95"/>
      <c r="H38" s="96"/>
      <c r="I38" s="97"/>
      <c r="J38" s="98"/>
      <c r="K38" s="99"/>
      <c r="L38" s="100"/>
      <c r="M38" s="101"/>
      <c r="N38" s="102"/>
      <c r="O38" s="103"/>
      <c r="P38" s="282"/>
      <c r="Q38" s="104"/>
      <c r="R38" s="105"/>
      <c r="S38" s="106"/>
      <c r="T38" s="107"/>
      <c r="U38" s="108"/>
      <c r="V38" s="109"/>
      <c r="W38" s="182"/>
      <c r="X38" s="326">
        <f t="shared" si="8"/>
        <v>0</v>
      </c>
      <c r="Y38" s="268">
        <f t="shared" si="9"/>
        <v>0</v>
      </c>
      <c r="Z38" s="257">
        <f t="shared" si="10"/>
        <v>0</v>
      </c>
      <c r="AA38" s="258"/>
      <c r="AB38" s="258"/>
      <c r="AC38" s="258"/>
      <c r="AD38" s="258"/>
      <c r="AE38" s="258"/>
      <c r="AF38" s="257">
        <f t="shared" si="11"/>
        <v>0</v>
      </c>
      <c r="AG38" s="258"/>
      <c r="AH38" s="325"/>
      <c r="AI38" s="254"/>
    </row>
    <row r="39" spans="1:35" s="72" customFormat="1" ht="16.95" customHeight="1">
      <c r="A39" s="194" t="s">
        <v>187</v>
      </c>
      <c r="B39" s="195" t="s">
        <v>34</v>
      </c>
      <c r="C39" s="219"/>
      <c r="D39" s="195" t="s">
        <v>57</v>
      </c>
      <c r="E39" s="220">
        <v>5</v>
      </c>
      <c r="F39" s="288">
        <v>105</v>
      </c>
      <c r="G39" s="95"/>
      <c r="H39" s="96"/>
      <c r="I39" s="97"/>
      <c r="J39" s="98"/>
      <c r="K39" s="99"/>
      <c r="L39" s="100"/>
      <c r="M39" s="101"/>
      <c r="N39" s="102"/>
      <c r="O39" s="103"/>
      <c r="P39" s="282"/>
      <c r="Q39" s="104"/>
      <c r="R39" s="105"/>
      <c r="S39" s="106"/>
      <c r="T39" s="107"/>
      <c r="U39" s="108"/>
      <c r="V39" s="109"/>
      <c r="W39" s="182"/>
      <c r="X39" s="326">
        <f t="shared" ref="X39:X70" si="12">SUM(G39:W39)*F39</f>
        <v>0</v>
      </c>
      <c r="Y39" s="268">
        <f t="shared" ref="Y39:Y70" si="13">SUM(G39:W39)*E39</f>
        <v>0</v>
      </c>
      <c r="Z39" s="257">
        <f t="shared" ref="Z39:Z70" si="14">SUM(G39:W39)</f>
        <v>0</v>
      </c>
      <c r="AA39" s="258"/>
      <c r="AB39" s="258"/>
      <c r="AC39" s="258"/>
      <c r="AD39" s="257">
        <f>Z39*5</f>
        <v>0</v>
      </c>
      <c r="AE39" s="258"/>
      <c r="AF39" s="258"/>
      <c r="AG39" s="258"/>
      <c r="AH39" s="325"/>
      <c r="AI39" s="254"/>
    </row>
    <row r="40" spans="1:35" s="72" customFormat="1" ht="17.25" customHeight="1">
      <c r="A40" s="194" t="s">
        <v>188</v>
      </c>
      <c r="B40" s="195" t="s">
        <v>35</v>
      </c>
      <c r="C40" s="219"/>
      <c r="D40" s="195" t="s">
        <v>57</v>
      </c>
      <c r="E40" s="220">
        <v>5</v>
      </c>
      <c r="F40" s="288">
        <v>130</v>
      </c>
      <c r="G40" s="95"/>
      <c r="H40" s="96"/>
      <c r="I40" s="97"/>
      <c r="J40" s="98"/>
      <c r="K40" s="99"/>
      <c r="L40" s="100"/>
      <c r="M40" s="101"/>
      <c r="N40" s="102"/>
      <c r="O40" s="103"/>
      <c r="P40" s="282"/>
      <c r="Q40" s="104"/>
      <c r="R40" s="105"/>
      <c r="S40" s="106"/>
      <c r="T40" s="107"/>
      <c r="U40" s="108"/>
      <c r="V40" s="109"/>
      <c r="W40" s="182"/>
      <c r="X40" s="326">
        <f t="shared" si="12"/>
        <v>0</v>
      </c>
      <c r="Y40" s="268">
        <f t="shared" si="13"/>
        <v>0</v>
      </c>
      <c r="Z40" s="257">
        <f t="shared" si="14"/>
        <v>0</v>
      </c>
      <c r="AA40" s="258"/>
      <c r="AB40" s="258"/>
      <c r="AC40" s="258"/>
      <c r="AD40" s="259"/>
      <c r="AE40" s="257">
        <f>$Z40*5</f>
        <v>0</v>
      </c>
      <c r="AF40" s="258"/>
      <c r="AG40" s="258"/>
      <c r="AH40" s="325"/>
      <c r="AI40" s="254"/>
    </row>
    <row r="41" spans="1:35" s="72" customFormat="1" ht="17.25" customHeight="1">
      <c r="A41" s="194" t="s">
        <v>189</v>
      </c>
      <c r="B41" s="195" t="s">
        <v>36</v>
      </c>
      <c r="C41" s="219"/>
      <c r="D41" s="195" t="s">
        <v>57</v>
      </c>
      <c r="E41" s="220">
        <v>1</v>
      </c>
      <c r="F41" s="288">
        <v>75</v>
      </c>
      <c r="G41" s="95"/>
      <c r="H41" s="96"/>
      <c r="I41" s="97"/>
      <c r="J41" s="98"/>
      <c r="K41" s="99"/>
      <c r="L41" s="100"/>
      <c r="M41" s="101"/>
      <c r="N41" s="102"/>
      <c r="O41" s="103"/>
      <c r="P41" s="282"/>
      <c r="Q41" s="104"/>
      <c r="R41" s="105"/>
      <c r="S41" s="106"/>
      <c r="T41" s="107"/>
      <c r="U41" s="108"/>
      <c r="V41" s="109"/>
      <c r="W41" s="182"/>
      <c r="X41" s="326">
        <f t="shared" si="12"/>
        <v>0</v>
      </c>
      <c r="Y41" s="268">
        <f t="shared" si="13"/>
        <v>0</v>
      </c>
      <c r="Z41" s="257">
        <f t="shared" si="14"/>
        <v>0</v>
      </c>
      <c r="AA41" s="258"/>
      <c r="AB41" s="258"/>
      <c r="AC41" s="258"/>
      <c r="AD41" s="259"/>
      <c r="AE41" s="259"/>
      <c r="AF41" s="257">
        <f>$Z41*1</f>
        <v>0</v>
      </c>
      <c r="AG41" s="259"/>
      <c r="AH41" s="325"/>
      <c r="AI41" s="254"/>
    </row>
    <row r="42" spans="1:35" s="72" customFormat="1" ht="17.25" customHeight="1">
      <c r="A42" s="194" t="s">
        <v>190</v>
      </c>
      <c r="B42" s="195" t="s">
        <v>37</v>
      </c>
      <c r="C42" s="219"/>
      <c r="D42" s="195" t="s">
        <v>57</v>
      </c>
      <c r="E42" s="220">
        <v>1</v>
      </c>
      <c r="F42" s="288">
        <v>110</v>
      </c>
      <c r="G42" s="95"/>
      <c r="H42" s="96"/>
      <c r="I42" s="97"/>
      <c r="J42" s="98"/>
      <c r="K42" s="99"/>
      <c r="L42" s="100"/>
      <c r="M42" s="101"/>
      <c r="N42" s="102"/>
      <c r="O42" s="103"/>
      <c r="P42" s="282"/>
      <c r="Q42" s="104"/>
      <c r="R42" s="105"/>
      <c r="S42" s="106"/>
      <c r="T42" s="107"/>
      <c r="U42" s="108"/>
      <c r="V42" s="109"/>
      <c r="W42" s="182"/>
      <c r="X42" s="326">
        <f t="shared" si="12"/>
        <v>0</v>
      </c>
      <c r="Y42" s="268">
        <f t="shared" si="13"/>
        <v>0</v>
      </c>
      <c r="Z42" s="257">
        <f t="shared" si="14"/>
        <v>0</v>
      </c>
      <c r="AA42" s="258"/>
      <c r="AB42" s="258"/>
      <c r="AC42" s="258"/>
      <c r="AD42" s="259"/>
      <c r="AE42" s="259"/>
      <c r="AF42" s="259"/>
      <c r="AG42" s="257">
        <f>$Z42*1</f>
        <v>0</v>
      </c>
      <c r="AH42" s="325"/>
      <c r="AI42" s="254"/>
    </row>
    <row r="43" spans="1:35" s="72" customFormat="1" ht="17.25" customHeight="1">
      <c r="A43" s="194" t="s">
        <v>307</v>
      </c>
      <c r="B43" s="195" t="s">
        <v>36</v>
      </c>
      <c r="C43" s="293"/>
      <c r="D43" s="195" t="s">
        <v>57</v>
      </c>
      <c r="E43" s="220">
        <v>5</v>
      </c>
      <c r="F43" s="288">
        <v>160</v>
      </c>
      <c r="G43" s="95"/>
      <c r="H43" s="96"/>
      <c r="I43" s="97"/>
      <c r="J43" s="98"/>
      <c r="K43" s="99"/>
      <c r="L43" s="100"/>
      <c r="M43" s="101"/>
      <c r="N43" s="102"/>
      <c r="O43" s="103"/>
      <c r="P43" s="282"/>
      <c r="Q43" s="104"/>
      <c r="R43" s="105"/>
      <c r="S43" s="106"/>
      <c r="T43" s="107"/>
      <c r="U43" s="108"/>
      <c r="V43" s="109"/>
      <c r="W43" s="182"/>
      <c r="X43" s="326">
        <f t="shared" si="12"/>
        <v>0</v>
      </c>
      <c r="Y43" s="268">
        <f t="shared" si="13"/>
        <v>0</v>
      </c>
      <c r="Z43" s="257">
        <f t="shared" si="14"/>
        <v>0</v>
      </c>
      <c r="AA43" s="258"/>
      <c r="AB43" s="258"/>
      <c r="AC43" s="258"/>
      <c r="AD43" s="259"/>
      <c r="AE43" s="257">
        <f>$Z43*5</f>
        <v>0</v>
      </c>
      <c r="AF43" s="258"/>
      <c r="AG43" s="258"/>
      <c r="AH43" s="325"/>
      <c r="AI43" s="254"/>
    </row>
    <row r="44" spans="1:35" s="72" customFormat="1" ht="15.75" customHeight="1">
      <c r="A44" s="194" t="s">
        <v>191</v>
      </c>
      <c r="B44" s="195" t="s">
        <v>484</v>
      </c>
      <c r="C44" s="219"/>
      <c r="D44" s="195" t="s">
        <v>57</v>
      </c>
      <c r="E44" s="220">
        <v>5</v>
      </c>
      <c r="F44" s="288">
        <v>140</v>
      </c>
      <c r="G44" s="95"/>
      <c r="H44" s="96"/>
      <c r="I44" s="97"/>
      <c r="J44" s="98"/>
      <c r="K44" s="99"/>
      <c r="L44" s="100"/>
      <c r="M44" s="101"/>
      <c r="N44" s="102"/>
      <c r="O44" s="103"/>
      <c r="P44" s="282"/>
      <c r="Q44" s="104"/>
      <c r="R44" s="105"/>
      <c r="S44" s="106"/>
      <c r="T44" s="107"/>
      <c r="U44" s="108"/>
      <c r="V44" s="109"/>
      <c r="W44" s="182"/>
      <c r="X44" s="326">
        <f t="shared" si="12"/>
        <v>0</v>
      </c>
      <c r="Y44" s="268">
        <f t="shared" si="13"/>
        <v>0</v>
      </c>
      <c r="Z44" s="257">
        <f t="shared" si="14"/>
        <v>0</v>
      </c>
      <c r="AA44" s="258"/>
      <c r="AB44" s="258"/>
      <c r="AC44" s="258"/>
      <c r="AD44" s="259"/>
      <c r="AE44" s="257">
        <f t="shared" ref="AE44:AE46" si="15">$Z44*5</f>
        <v>0</v>
      </c>
      <c r="AF44" s="258"/>
      <c r="AG44" s="258"/>
      <c r="AH44" s="325"/>
      <c r="AI44" s="254"/>
    </row>
    <row r="45" spans="1:35" s="72" customFormat="1" ht="16.5" customHeight="1">
      <c r="A45" s="194" t="s">
        <v>30</v>
      </c>
      <c r="B45" s="195" t="s">
        <v>484</v>
      </c>
      <c r="C45" s="219"/>
      <c r="D45" s="195" t="s">
        <v>57</v>
      </c>
      <c r="E45" s="220">
        <v>5</v>
      </c>
      <c r="F45" s="288">
        <v>150</v>
      </c>
      <c r="G45" s="95"/>
      <c r="H45" s="96"/>
      <c r="I45" s="97"/>
      <c r="J45" s="98"/>
      <c r="K45" s="99"/>
      <c r="L45" s="100"/>
      <c r="M45" s="101"/>
      <c r="N45" s="102"/>
      <c r="O45" s="103"/>
      <c r="P45" s="282"/>
      <c r="Q45" s="104"/>
      <c r="R45" s="105"/>
      <c r="S45" s="106"/>
      <c r="T45" s="107"/>
      <c r="U45" s="108"/>
      <c r="V45" s="109"/>
      <c r="W45" s="182"/>
      <c r="X45" s="326">
        <f t="shared" si="12"/>
        <v>0</v>
      </c>
      <c r="Y45" s="268">
        <f t="shared" si="13"/>
        <v>0</v>
      </c>
      <c r="Z45" s="257">
        <f t="shared" si="14"/>
        <v>0</v>
      </c>
      <c r="AA45" s="258"/>
      <c r="AB45" s="258"/>
      <c r="AC45" s="258"/>
      <c r="AD45" s="259"/>
      <c r="AE45" s="257">
        <f t="shared" si="15"/>
        <v>0</v>
      </c>
      <c r="AF45" s="258"/>
      <c r="AG45" s="258"/>
      <c r="AH45" s="325"/>
      <c r="AI45" s="254"/>
    </row>
    <row r="46" spans="1:35" s="72" customFormat="1" ht="16.5" customHeight="1">
      <c r="A46" s="194" t="s">
        <v>192</v>
      </c>
      <c r="B46" s="195" t="s">
        <v>484</v>
      </c>
      <c r="C46" s="219"/>
      <c r="D46" s="195" t="s">
        <v>57</v>
      </c>
      <c r="E46" s="220">
        <v>5</v>
      </c>
      <c r="F46" s="288">
        <v>150</v>
      </c>
      <c r="G46" s="95"/>
      <c r="H46" s="96"/>
      <c r="I46" s="97"/>
      <c r="J46" s="98"/>
      <c r="K46" s="99"/>
      <c r="L46" s="100"/>
      <c r="M46" s="101"/>
      <c r="N46" s="102"/>
      <c r="O46" s="103"/>
      <c r="P46" s="282"/>
      <c r="Q46" s="104"/>
      <c r="R46" s="105"/>
      <c r="S46" s="106"/>
      <c r="T46" s="107"/>
      <c r="U46" s="108"/>
      <c r="V46" s="109"/>
      <c r="W46" s="182"/>
      <c r="X46" s="326">
        <f t="shared" si="12"/>
        <v>0</v>
      </c>
      <c r="Y46" s="268">
        <f t="shared" si="13"/>
        <v>0</v>
      </c>
      <c r="Z46" s="257">
        <f t="shared" si="14"/>
        <v>0</v>
      </c>
      <c r="AA46" s="258"/>
      <c r="AB46" s="258"/>
      <c r="AC46" s="258"/>
      <c r="AD46" s="259"/>
      <c r="AE46" s="257">
        <f t="shared" si="15"/>
        <v>0</v>
      </c>
      <c r="AF46" s="258"/>
      <c r="AG46" s="258"/>
      <c r="AH46" s="325"/>
      <c r="AI46" s="254"/>
    </row>
    <row r="47" spans="1:35" s="72" customFormat="1" ht="16.5" customHeight="1">
      <c r="A47" s="194" t="s">
        <v>308</v>
      </c>
      <c r="B47" s="195" t="s">
        <v>484</v>
      </c>
      <c r="C47" s="293"/>
      <c r="D47" s="195" t="s">
        <v>57</v>
      </c>
      <c r="E47" s="220">
        <v>2</v>
      </c>
      <c r="F47" s="288">
        <v>130</v>
      </c>
      <c r="G47" s="95"/>
      <c r="H47" s="96"/>
      <c r="I47" s="97"/>
      <c r="J47" s="98"/>
      <c r="K47" s="99"/>
      <c r="L47" s="100"/>
      <c r="M47" s="101"/>
      <c r="N47" s="102"/>
      <c r="O47" s="103"/>
      <c r="P47" s="282"/>
      <c r="Q47" s="104"/>
      <c r="R47" s="105"/>
      <c r="S47" s="106"/>
      <c r="T47" s="107"/>
      <c r="U47" s="108"/>
      <c r="V47" s="109"/>
      <c r="W47" s="182"/>
      <c r="X47" s="326">
        <f t="shared" si="12"/>
        <v>0</v>
      </c>
      <c r="Y47" s="268">
        <f t="shared" si="13"/>
        <v>0</v>
      </c>
      <c r="Z47" s="257">
        <f t="shared" si="14"/>
        <v>0</v>
      </c>
      <c r="AA47" s="258"/>
      <c r="AB47" s="258"/>
      <c r="AC47" s="258"/>
      <c r="AD47" s="257">
        <f>$Z47*2</f>
        <v>0</v>
      </c>
      <c r="AE47" s="259"/>
      <c r="AF47" s="258"/>
      <c r="AG47" s="258"/>
      <c r="AH47" s="325"/>
      <c r="AI47" s="254"/>
    </row>
    <row r="48" spans="1:35" s="72" customFormat="1" ht="17.25" customHeight="1">
      <c r="A48" s="194" t="s">
        <v>193</v>
      </c>
      <c r="B48" s="195" t="s">
        <v>484</v>
      </c>
      <c r="C48" s="219"/>
      <c r="D48" s="195" t="s">
        <v>57</v>
      </c>
      <c r="E48" s="220">
        <v>5</v>
      </c>
      <c r="F48" s="288">
        <v>180</v>
      </c>
      <c r="G48" s="95"/>
      <c r="H48" s="96"/>
      <c r="I48" s="97"/>
      <c r="J48" s="98"/>
      <c r="K48" s="99"/>
      <c r="L48" s="100"/>
      <c r="M48" s="101"/>
      <c r="N48" s="102"/>
      <c r="O48" s="103"/>
      <c r="P48" s="282"/>
      <c r="Q48" s="104"/>
      <c r="R48" s="105"/>
      <c r="S48" s="106"/>
      <c r="T48" s="107"/>
      <c r="U48" s="108"/>
      <c r="V48" s="109"/>
      <c r="W48" s="182"/>
      <c r="X48" s="326">
        <f t="shared" si="12"/>
        <v>0</v>
      </c>
      <c r="Y48" s="268">
        <f t="shared" si="13"/>
        <v>0</v>
      </c>
      <c r="Z48" s="257">
        <f t="shared" si="14"/>
        <v>0</v>
      </c>
      <c r="AA48" s="258"/>
      <c r="AB48" s="258"/>
      <c r="AC48" s="258"/>
      <c r="AD48" s="259"/>
      <c r="AE48" s="257">
        <f>$Z48*5</f>
        <v>0</v>
      </c>
      <c r="AF48" s="258"/>
      <c r="AG48" s="258"/>
      <c r="AH48" s="325"/>
      <c r="AI48" s="254"/>
    </row>
    <row r="49" spans="1:35" s="72" customFormat="1" ht="17.25" customHeight="1">
      <c r="A49" s="194" t="s">
        <v>194</v>
      </c>
      <c r="B49" s="195" t="s">
        <v>36</v>
      </c>
      <c r="C49" s="219"/>
      <c r="D49" s="195" t="s">
        <v>57</v>
      </c>
      <c r="E49" s="220">
        <v>2</v>
      </c>
      <c r="F49" s="288">
        <v>100</v>
      </c>
      <c r="G49" s="95"/>
      <c r="H49" s="96"/>
      <c r="I49" s="97"/>
      <c r="J49" s="98"/>
      <c r="K49" s="99"/>
      <c r="L49" s="100"/>
      <c r="M49" s="101"/>
      <c r="N49" s="102"/>
      <c r="O49" s="103"/>
      <c r="P49" s="282"/>
      <c r="Q49" s="104"/>
      <c r="R49" s="105"/>
      <c r="S49" s="106"/>
      <c r="T49" s="107"/>
      <c r="U49" s="108"/>
      <c r="V49" s="109"/>
      <c r="W49" s="182"/>
      <c r="X49" s="326">
        <f t="shared" si="12"/>
        <v>0</v>
      </c>
      <c r="Y49" s="268">
        <f t="shared" si="13"/>
        <v>0</v>
      </c>
      <c r="Z49" s="257">
        <f t="shared" si="14"/>
        <v>0</v>
      </c>
      <c r="AA49" s="258"/>
      <c r="AB49" s="258"/>
      <c r="AC49" s="258"/>
      <c r="AD49" s="259"/>
      <c r="AE49" s="259"/>
      <c r="AF49" s="257">
        <f>$Z49*2</f>
        <v>0</v>
      </c>
      <c r="AG49" s="259"/>
      <c r="AH49" s="325"/>
      <c r="AI49" s="254"/>
    </row>
    <row r="50" spans="1:35" s="72" customFormat="1" ht="16.5" customHeight="1">
      <c r="A50" s="194" t="s">
        <v>195</v>
      </c>
      <c r="B50" s="195" t="s">
        <v>484</v>
      </c>
      <c r="C50" s="219"/>
      <c r="D50" s="195" t="s">
        <v>58</v>
      </c>
      <c r="E50" s="220">
        <v>5</v>
      </c>
      <c r="F50" s="288">
        <v>190</v>
      </c>
      <c r="G50" s="95"/>
      <c r="H50" s="96"/>
      <c r="I50" s="97"/>
      <c r="J50" s="98"/>
      <c r="K50" s="99"/>
      <c r="L50" s="100"/>
      <c r="M50" s="101"/>
      <c r="N50" s="102"/>
      <c r="O50" s="103"/>
      <c r="P50" s="282"/>
      <c r="Q50" s="104"/>
      <c r="R50" s="105"/>
      <c r="S50" s="106"/>
      <c r="T50" s="107"/>
      <c r="U50" s="108"/>
      <c r="V50" s="109"/>
      <c r="W50" s="182"/>
      <c r="X50" s="326">
        <f t="shared" si="12"/>
        <v>0</v>
      </c>
      <c r="Y50" s="268">
        <f t="shared" si="13"/>
        <v>0</v>
      </c>
      <c r="Z50" s="257">
        <f t="shared" si="14"/>
        <v>0</v>
      </c>
      <c r="AA50" s="258"/>
      <c r="AB50" s="258"/>
      <c r="AC50" s="258"/>
      <c r="AD50" s="259"/>
      <c r="AE50" s="257">
        <f>$Z50*5</f>
        <v>0</v>
      </c>
      <c r="AF50" s="258"/>
      <c r="AG50" s="258"/>
      <c r="AH50" s="325"/>
      <c r="AI50" s="254"/>
    </row>
    <row r="51" spans="1:35" s="72" customFormat="1" ht="18" customHeight="1">
      <c r="A51" s="194" t="s">
        <v>196</v>
      </c>
      <c r="B51" s="195" t="s">
        <v>484</v>
      </c>
      <c r="C51" s="219"/>
      <c r="D51" s="195" t="s">
        <v>58</v>
      </c>
      <c r="E51" s="220">
        <v>5</v>
      </c>
      <c r="F51" s="288">
        <v>200</v>
      </c>
      <c r="G51" s="95"/>
      <c r="H51" s="96"/>
      <c r="I51" s="97"/>
      <c r="J51" s="98"/>
      <c r="K51" s="99"/>
      <c r="L51" s="100"/>
      <c r="M51" s="101"/>
      <c r="N51" s="102"/>
      <c r="O51" s="103"/>
      <c r="P51" s="282"/>
      <c r="Q51" s="104"/>
      <c r="R51" s="105"/>
      <c r="S51" s="106"/>
      <c r="T51" s="107"/>
      <c r="U51" s="108"/>
      <c r="V51" s="109"/>
      <c r="W51" s="182"/>
      <c r="X51" s="326">
        <f t="shared" si="12"/>
        <v>0</v>
      </c>
      <c r="Y51" s="268">
        <f t="shared" si="13"/>
        <v>0</v>
      </c>
      <c r="Z51" s="257">
        <f t="shared" si="14"/>
        <v>0</v>
      </c>
      <c r="AA51" s="258"/>
      <c r="AB51" s="258"/>
      <c r="AC51" s="258"/>
      <c r="AD51" s="259"/>
      <c r="AE51" s="257">
        <f>$Z51*5</f>
        <v>0</v>
      </c>
      <c r="AF51" s="258"/>
      <c r="AG51" s="258"/>
      <c r="AH51" s="325"/>
      <c r="AI51" s="254"/>
    </row>
    <row r="52" spans="1:35" s="72" customFormat="1" ht="16.5" customHeight="1">
      <c r="A52" s="194" t="s">
        <v>83</v>
      </c>
      <c r="B52" s="195" t="s">
        <v>485</v>
      </c>
      <c r="C52" s="219"/>
      <c r="D52" s="195" t="s">
        <v>60</v>
      </c>
      <c r="E52" s="220">
        <v>10</v>
      </c>
      <c r="F52" s="288">
        <v>72.5</v>
      </c>
      <c r="G52" s="95"/>
      <c r="H52" s="96"/>
      <c r="I52" s="97"/>
      <c r="J52" s="98"/>
      <c r="K52" s="99"/>
      <c r="L52" s="100"/>
      <c r="M52" s="101"/>
      <c r="N52" s="102"/>
      <c r="O52" s="103"/>
      <c r="P52" s="282"/>
      <c r="Q52" s="104"/>
      <c r="R52" s="105"/>
      <c r="S52" s="106"/>
      <c r="T52" s="107"/>
      <c r="U52" s="108"/>
      <c r="V52" s="109"/>
      <c r="W52" s="182"/>
      <c r="X52" s="326">
        <f t="shared" si="12"/>
        <v>0</v>
      </c>
      <c r="Y52" s="268">
        <f t="shared" si="13"/>
        <v>0</v>
      </c>
      <c r="Z52" s="257">
        <f t="shared" si="14"/>
        <v>0</v>
      </c>
      <c r="AA52" s="258"/>
      <c r="AB52" s="258"/>
      <c r="AC52" s="257">
        <f>$Z52*10</f>
        <v>0</v>
      </c>
      <c r="AD52" s="259"/>
      <c r="AE52" s="259"/>
      <c r="AF52" s="258"/>
      <c r="AG52" s="258"/>
      <c r="AH52" s="325"/>
      <c r="AI52" s="254"/>
    </row>
    <row r="53" spans="1:35" s="72" customFormat="1" ht="16.5" customHeight="1">
      <c r="A53" s="194" t="s">
        <v>84</v>
      </c>
      <c r="B53" s="195" t="s">
        <v>485</v>
      </c>
      <c r="C53" s="219"/>
      <c r="D53" s="195" t="s">
        <v>60</v>
      </c>
      <c r="E53" s="220">
        <v>10</v>
      </c>
      <c r="F53" s="288">
        <v>75</v>
      </c>
      <c r="G53" s="95"/>
      <c r="H53" s="96"/>
      <c r="I53" s="97"/>
      <c r="J53" s="98"/>
      <c r="K53" s="99"/>
      <c r="L53" s="100"/>
      <c r="M53" s="101"/>
      <c r="N53" s="102"/>
      <c r="O53" s="103"/>
      <c r="P53" s="282"/>
      <c r="Q53" s="104"/>
      <c r="R53" s="105"/>
      <c r="S53" s="106"/>
      <c r="T53" s="107"/>
      <c r="U53" s="108"/>
      <c r="V53" s="109"/>
      <c r="W53" s="182"/>
      <c r="X53" s="326">
        <f t="shared" si="12"/>
        <v>0</v>
      </c>
      <c r="Y53" s="268">
        <f t="shared" si="13"/>
        <v>0</v>
      </c>
      <c r="Z53" s="257">
        <f t="shared" si="14"/>
        <v>0</v>
      </c>
      <c r="AA53" s="258"/>
      <c r="AB53" s="258"/>
      <c r="AC53" s="257">
        <f t="shared" ref="AC53:AC60" si="16">$Z53*10</f>
        <v>0</v>
      </c>
      <c r="AD53" s="259"/>
      <c r="AE53" s="259"/>
      <c r="AF53" s="258"/>
      <c r="AG53" s="258"/>
      <c r="AH53" s="325"/>
      <c r="AI53" s="254"/>
    </row>
    <row r="54" spans="1:35" s="72" customFormat="1" ht="17.25" customHeight="1">
      <c r="A54" s="194" t="s">
        <v>197</v>
      </c>
      <c r="B54" s="195" t="s">
        <v>485</v>
      </c>
      <c r="C54" s="219"/>
      <c r="D54" s="195" t="s">
        <v>60</v>
      </c>
      <c r="E54" s="220">
        <v>10</v>
      </c>
      <c r="F54" s="288">
        <v>75</v>
      </c>
      <c r="G54" s="95"/>
      <c r="H54" s="96"/>
      <c r="I54" s="97"/>
      <c r="J54" s="98"/>
      <c r="K54" s="99"/>
      <c r="L54" s="100"/>
      <c r="M54" s="101"/>
      <c r="N54" s="102"/>
      <c r="O54" s="103"/>
      <c r="P54" s="282"/>
      <c r="Q54" s="104"/>
      <c r="R54" s="105"/>
      <c r="S54" s="106"/>
      <c r="T54" s="107"/>
      <c r="U54" s="108"/>
      <c r="V54" s="109"/>
      <c r="W54" s="182"/>
      <c r="X54" s="326">
        <f t="shared" si="12"/>
        <v>0</v>
      </c>
      <c r="Y54" s="268">
        <f t="shared" si="13"/>
        <v>0</v>
      </c>
      <c r="Z54" s="257">
        <f t="shared" si="14"/>
        <v>0</v>
      </c>
      <c r="AA54" s="258"/>
      <c r="AB54" s="258"/>
      <c r="AC54" s="257">
        <f t="shared" si="16"/>
        <v>0</v>
      </c>
      <c r="AD54" s="259"/>
      <c r="AE54" s="259"/>
      <c r="AF54" s="258"/>
      <c r="AG54" s="258"/>
      <c r="AH54" s="325"/>
      <c r="AI54" s="254"/>
    </row>
    <row r="55" spans="1:35" s="72" customFormat="1" ht="17.25" customHeight="1">
      <c r="A55" s="194" t="s">
        <v>198</v>
      </c>
      <c r="B55" s="195" t="s">
        <v>485</v>
      </c>
      <c r="C55" s="219"/>
      <c r="D55" s="195" t="s">
        <v>60</v>
      </c>
      <c r="E55" s="220">
        <v>10</v>
      </c>
      <c r="F55" s="288">
        <v>75</v>
      </c>
      <c r="G55" s="95"/>
      <c r="H55" s="96"/>
      <c r="I55" s="97"/>
      <c r="J55" s="98"/>
      <c r="K55" s="99"/>
      <c r="L55" s="100"/>
      <c r="M55" s="101"/>
      <c r="N55" s="102"/>
      <c r="O55" s="103"/>
      <c r="P55" s="282"/>
      <c r="Q55" s="104"/>
      <c r="R55" s="105"/>
      <c r="S55" s="106"/>
      <c r="T55" s="107"/>
      <c r="U55" s="108"/>
      <c r="V55" s="109"/>
      <c r="W55" s="182"/>
      <c r="X55" s="326">
        <f t="shared" si="12"/>
        <v>0</v>
      </c>
      <c r="Y55" s="268">
        <f t="shared" si="13"/>
        <v>0</v>
      </c>
      <c r="Z55" s="257">
        <f t="shared" si="14"/>
        <v>0</v>
      </c>
      <c r="AA55" s="258"/>
      <c r="AB55" s="258"/>
      <c r="AC55" s="257">
        <f t="shared" si="16"/>
        <v>0</v>
      </c>
      <c r="AD55" s="259"/>
      <c r="AE55" s="259"/>
      <c r="AF55" s="258"/>
      <c r="AG55" s="258"/>
      <c r="AH55" s="325"/>
      <c r="AI55" s="254"/>
    </row>
    <row r="56" spans="1:35" s="72" customFormat="1" ht="16.5" customHeight="1">
      <c r="A56" s="194" t="s">
        <v>199</v>
      </c>
      <c r="B56" s="195" t="s">
        <v>33</v>
      </c>
      <c r="C56" s="219"/>
      <c r="D56" s="195" t="s">
        <v>60</v>
      </c>
      <c r="E56" s="220">
        <v>10</v>
      </c>
      <c r="F56" s="288">
        <v>75</v>
      </c>
      <c r="G56" s="95"/>
      <c r="H56" s="96"/>
      <c r="I56" s="97"/>
      <c r="J56" s="98"/>
      <c r="K56" s="99"/>
      <c r="L56" s="100"/>
      <c r="M56" s="101"/>
      <c r="N56" s="102"/>
      <c r="O56" s="103"/>
      <c r="P56" s="282"/>
      <c r="Q56" s="104"/>
      <c r="R56" s="105"/>
      <c r="S56" s="106"/>
      <c r="T56" s="107"/>
      <c r="U56" s="108"/>
      <c r="V56" s="109"/>
      <c r="W56" s="182"/>
      <c r="X56" s="326">
        <f t="shared" si="12"/>
        <v>0</v>
      </c>
      <c r="Y56" s="268">
        <f t="shared" si="13"/>
        <v>0</v>
      </c>
      <c r="Z56" s="257">
        <f t="shared" si="14"/>
        <v>0</v>
      </c>
      <c r="AA56" s="258"/>
      <c r="AB56" s="258"/>
      <c r="AC56" s="257">
        <f t="shared" si="16"/>
        <v>0</v>
      </c>
      <c r="AD56" s="259"/>
      <c r="AE56" s="259"/>
      <c r="AF56" s="258"/>
      <c r="AG56" s="258"/>
      <c r="AH56" s="325"/>
      <c r="AI56" s="254"/>
    </row>
    <row r="57" spans="1:35" s="72" customFormat="1" ht="17.25" customHeight="1">
      <c r="A57" s="194" t="s">
        <v>85</v>
      </c>
      <c r="B57" s="195" t="s">
        <v>485</v>
      </c>
      <c r="C57" s="219"/>
      <c r="D57" s="195" t="s">
        <v>60</v>
      </c>
      <c r="E57" s="220">
        <v>10</v>
      </c>
      <c r="F57" s="288">
        <v>87.5</v>
      </c>
      <c r="G57" s="95"/>
      <c r="H57" s="96"/>
      <c r="I57" s="97"/>
      <c r="J57" s="98"/>
      <c r="K57" s="99"/>
      <c r="L57" s="100"/>
      <c r="M57" s="101"/>
      <c r="N57" s="102"/>
      <c r="O57" s="103"/>
      <c r="P57" s="282"/>
      <c r="Q57" s="104"/>
      <c r="R57" s="105"/>
      <c r="S57" s="106"/>
      <c r="T57" s="107"/>
      <c r="U57" s="108"/>
      <c r="V57" s="109"/>
      <c r="W57" s="182"/>
      <c r="X57" s="326">
        <f t="shared" si="12"/>
        <v>0</v>
      </c>
      <c r="Y57" s="268">
        <f t="shared" si="13"/>
        <v>0</v>
      </c>
      <c r="Z57" s="257">
        <f t="shared" si="14"/>
        <v>0</v>
      </c>
      <c r="AA57" s="258"/>
      <c r="AB57" s="258"/>
      <c r="AC57" s="257">
        <f t="shared" si="16"/>
        <v>0</v>
      </c>
      <c r="AD57" s="259"/>
      <c r="AE57" s="259"/>
      <c r="AF57" s="258"/>
      <c r="AG57" s="258"/>
      <c r="AH57" s="325"/>
      <c r="AI57" s="254"/>
    </row>
    <row r="58" spans="1:35" s="72" customFormat="1" ht="16.5" customHeight="1">
      <c r="A58" s="194" t="s">
        <v>86</v>
      </c>
      <c r="B58" s="195" t="s">
        <v>485</v>
      </c>
      <c r="C58" s="219"/>
      <c r="D58" s="195" t="s">
        <v>60</v>
      </c>
      <c r="E58" s="220">
        <v>10</v>
      </c>
      <c r="F58" s="288">
        <v>87.5</v>
      </c>
      <c r="G58" s="95"/>
      <c r="H58" s="96"/>
      <c r="I58" s="97"/>
      <c r="J58" s="98"/>
      <c r="K58" s="99"/>
      <c r="L58" s="100"/>
      <c r="M58" s="101"/>
      <c r="N58" s="102"/>
      <c r="O58" s="103"/>
      <c r="P58" s="282"/>
      <c r="Q58" s="104"/>
      <c r="R58" s="105"/>
      <c r="S58" s="106"/>
      <c r="T58" s="107"/>
      <c r="U58" s="108"/>
      <c r="V58" s="109"/>
      <c r="W58" s="182"/>
      <c r="X58" s="326">
        <f t="shared" si="12"/>
        <v>0</v>
      </c>
      <c r="Y58" s="268">
        <f t="shared" si="13"/>
        <v>0</v>
      </c>
      <c r="Z58" s="257">
        <f t="shared" si="14"/>
        <v>0</v>
      </c>
      <c r="AA58" s="258"/>
      <c r="AB58" s="258"/>
      <c r="AC58" s="257">
        <f t="shared" si="16"/>
        <v>0</v>
      </c>
      <c r="AD58" s="259"/>
      <c r="AE58" s="259"/>
      <c r="AF58" s="258"/>
      <c r="AG58" s="258"/>
      <c r="AH58" s="325"/>
      <c r="AI58" s="254"/>
    </row>
    <row r="59" spans="1:35" s="72" customFormat="1" ht="17.25" customHeight="1">
      <c r="A59" s="194" t="s">
        <v>87</v>
      </c>
      <c r="B59" s="195" t="s">
        <v>485</v>
      </c>
      <c r="C59" s="219"/>
      <c r="D59" s="195" t="s">
        <v>60</v>
      </c>
      <c r="E59" s="220">
        <v>10</v>
      </c>
      <c r="F59" s="288">
        <v>92.5</v>
      </c>
      <c r="G59" s="95"/>
      <c r="H59" s="96"/>
      <c r="I59" s="97"/>
      <c r="J59" s="98"/>
      <c r="K59" s="99"/>
      <c r="L59" s="100"/>
      <c r="M59" s="101"/>
      <c r="N59" s="102"/>
      <c r="O59" s="103"/>
      <c r="P59" s="282"/>
      <c r="Q59" s="104"/>
      <c r="R59" s="105"/>
      <c r="S59" s="106"/>
      <c r="T59" s="107"/>
      <c r="U59" s="108"/>
      <c r="V59" s="109"/>
      <c r="W59" s="182"/>
      <c r="X59" s="326">
        <f t="shared" si="12"/>
        <v>0</v>
      </c>
      <c r="Y59" s="268">
        <f t="shared" si="13"/>
        <v>0</v>
      </c>
      <c r="Z59" s="257">
        <f t="shared" si="14"/>
        <v>0</v>
      </c>
      <c r="AA59" s="258"/>
      <c r="AB59" s="258"/>
      <c r="AC59" s="257">
        <f t="shared" si="16"/>
        <v>0</v>
      </c>
      <c r="AD59" s="259"/>
      <c r="AE59" s="259"/>
      <c r="AF59" s="258"/>
      <c r="AG59" s="258"/>
      <c r="AH59" s="325"/>
      <c r="AI59" s="254"/>
    </row>
    <row r="60" spans="1:35" s="72" customFormat="1" ht="17.25" customHeight="1">
      <c r="A60" s="194" t="s">
        <v>88</v>
      </c>
      <c r="B60" s="195" t="s">
        <v>485</v>
      </c>
      <c r="C60" s="219"/>
      <c r="D60" s="195" t="s">
        <v>60</v>
      </c>
      <c r="E60" s="220">
        <v>10</v>
      </c>
      <c r="F60" s="288">
        <v>92.5</v>
      </c>
      <c r="G60" s="95"/>
      <c r="H60" s="96"/>
      <c r="I60" s="97"/>
      <c r="J60" s="98"/>
      <c r="K60" s="99"/>
      <c r="L60" s="100"/>
      <c r="M60" s="101"/>
      <c r="N60" s="102"/>
      <c r="O60" s="103"/>
      <c r="P60" s="282"/>
      <c r="Q60" s="104"/>
      <c r="R60" s="105"/>
      <c r="S60" s="106"/>
      <c r="T60" s="107"/>
      <c r="U60" s="108"/>
      <c r="V60" s="109"/>
      <c r="W60" s="182"/>
      <c r="X60" s="326">
        <f t="shared" si="12"/>
        <v>0</v>
      </c>
      <c r="Y60" s="268">
        <f t="shared" si="13"/>
        <v>0</v>
      </c>
      <c r="Z60" s="257">
        <f t="shared" si="14"/>
        <v>0</v>
      </c>
      <c r="AA60" s="258"/>
      <c r="AB60" s="258"/>
      <c r="AC60" s="257">
        <f t="shared" si="16"/>
        <v>0</v>
      </c>
      <c r="AD60" s="259"/>
      <c r="AE60" s="259"/>
      <c r="AF60" s="258"/>
      <c r="AG60" s="258"/>
      <c r="AH60" s="325"/>
      <c r="AI60" s="254"/>
    </row>
    <row r="61" spans="1:35" s="72" customFormat="1" ht="16.5" customHeight="1">
      <c r="A61" s="194" t="s">
        <v>200</v>
      </c>
      <c r="B61" s="195" t="s">
        <v>34</v>
      </c>
      <c r="C61" s="219"/>
      <c r="D61" s="195" t="s">
        <v>60</v>
      </c>
      <c r="E61" s="220">
        <v>10</v>
      </c>
      <c r="F61" s="288">
        <v>95</v>
      </c>
      <c r="G61" s="95"/>
      <c r="H61" s="96"/>
      <c r="I61" s="97"/>
      <c r="J61" s="98"/>
      <c r="K61" s="99"/>
      <c r="L61" s="100"/>
      <c r="M61" s="101"/>
      <c r="N61" s="102"/>
      <c r="O61" s="103"/>
      <c r="P61" s="282"/>
      <c r="Q61" s="104"/>
      <c r="R61" s="105"/>
      <c r="S61" s="106"/>
      <c r="T61" s="107"/>
      <c r="U61" s="108"/>
      <c r="V61" s="109"/>
      <c r="W61" s="182"/>
      <c r="X61" s="326">
        <f t="shared" si="12"/>
        <v>0</v>
      </c>
      <c r="Y61" s="268">
        <f t="shared" si="13"/>
        <v>0</v>
      </c>
      <c r="Z61" s="257">
        <f t="shared" si="14"/>
        <v>0</v>
      </c>
      <c r="AA61" s="258"/>
      <c r="AB61" s="258"/>
      <c r="AC61" s="258"/>
      <c r="AD61" s="257">
        <f>$Z61*10</f>
        <v>0</v>
      </c>
      <c r="AE61" s="259"/>
      <c r="AF61" s="258"/>
      <c r="AG61" s="258"/>
      <c r="AH61" s="325"/>
      <c r="AI61" s="254"/>
    </row>
    <row r="62" spans="1:35" s="72" customFormat="1" ht="18" customHeight="1">
      <c r="A62" s="194" t="s">
        <v>89</v>
      </c>
      <c r="B62" s="195" t="s">
        <v>34</v>
      </c>
      <c r="C62" s="219"/>
      <c r="D62" s="195" t="s">
        <v>60</v>
      </c>
      <c r="E62" s="220">
        <v>10</v>
      </c>
      <c r="F62" s="288">
        <v>120</v>
      </c>
      <c r="G62" s="95"/>
      <c r="H62" s="96"/>
      <c r="I62" s="97"/>
      <c r="J62" s="98"/>
      <c r="K62" s="99"/>
      <c r="L62" s="100"/>
      <c r="M62" s="101"/>
      <c r="N62" s="102"/>
      <c r="O62" s="103"/>
      <c r="P62" s="282"/>
      <c r="Q62" s="104"/>
      <c r="R62" s="105"/>
      <c r="S62" s="106"/>
      <c r="T62" s="107"/>
      <c r="U62" s="108"/>
      <c r="V62" s="109"/>
      <c r="W62" s="182"/>
      <c r="X62" s="326">
        <f t="shared" si="12"/>
        <v>0</v>
      </c>
      <c r="Y62" s="268">
        <f t="shared" si="13"/>
        <v>0</v>
      </c>
      <c r="Z62" s="257">
        <f t="shared" si="14"/>
        <v>0</v>
      </c>
      <c r="AA62" s="258"/>
      <c r="AB62" s="258"/>
      <c r="AC62" s="258"/>
      <c r="AD62" s="257">
        <f t="shared" ref="AD62:AD65" si="17">$Z62*10</f>
        <v>0</v>
      </c>
      <c r="AE62" s="259"/>
      <c r="AF62" s="258"/>
      <c r="AG62" s="258"/>
      <c r="AH62" s="325"/>
      <c r="AI62" s="254"/>
    </row>
    <row r="63" spans="1:35" s="72" customFormat="1" ht="16.5" customHeight="1">
      <c r="A63" s="194" t="s">
        <v>201</v>
      </c>
      <c r="B63" s="195" t="s">
        <v>481</v>
      </c>
      <c r="C63" s="219"/>
      <c r="D63" s="195" t="s">
        <v>60</v>
      </c>
      <c r="E63" s="220">
        <v>10</v>
      </c>
      <c r="F63" s="288">
        <v>120</v>
      </c>
      <c r="G63" s="95"/>
      <c r="H63" s="96"/>
      <c r="I63" s="97"/>
      <c r="J63" s="98"/>
      <c r="K63" s="99"/>
      <c r="L63" s="100"/>
      <c r="M63" s="101"/>
      <c r="N63" s="102"/>
      <c r="O63" s="103"/>
      <c r="P63" s="282"/>
      <c r="Q63" s="104"/>
      <c r="R63" s="105"/>
      <c r="S63" s="106"/>
      <c r="T63" s="107"/>
      <c r="U63" s="108"/>
      <c r="V63" s="109"/>
      <c r="W63" s="182"/>
      <c r="X63" s="326">
        <f t="shared" si="12"/>
        <v>0</v>
      </c>
      <c r="Y63" s="268">
        <f t="shared" si="13"/>
        <v>0</v>
      </c>
      <c r="Z63" s="257">
        <f t="shared" si="14"/>
        <v>0</v>
      </c>
      <c r="AA63" s="258"/>
      <c r="AB63" s="258"/>
      <c r="AC63" s="258"/>
      <c r="AD63" s="257">
        <f t="shared" si="17"/>
        <v>0</v>
      </c>
      <c r="AE63" s="259"/>
      <c r="AF63" s="258"/>
      <c r="AG63" s="258"/>
      <c r="AH63" s="325"/>
      <c r="AI63" s="254"/>
    </row>
    <row r="64" spans="1:35" s="72" customFormat="1" ht="16.5" customHeight="1">
      <c r="A64" s="194" t="s">
        <v>90</v>
      </c>
      <c r="B64" s="195" t="s">
        <v>34</v>
      </c>
      <c r="C64" s="219"/>
      <c r="D64" s="195" t="s">
        <v>60</v>
      </c>
      <c r="E64" s="220">
        <v>10</v>
      </c>
      <c r="F64" s="288">
        <v>120</v>
      </c>
      <c r="G64" s="95"/>
      <c r="H64" s="96"/>
      <c r="I64" s="97"/>
      <c r="J64" s="98"/>
      <c r="K64" s="99"/>
      <c r="L64" s="100"/>
      <c r="M64" s="101"/>
      <c r="N64" s="102"/>
      <c r="O64" s="103"/>
      <c r="P64" s="282"/>
      <c r="Q64" s="104"/>
      <c r="R64" s="105"/>
      <c r="S64" s="106"/>
      <c r="T64" s="107"/>
      <c r="U64" s="108"/>
      <c r="V64" s="109"/>
      <c r="W64" s="182"/>
      <c r="X64" s="326">
        <f t="shared" si="12"/>
        <v>0</v>
      </c>
      <c r="Y64" s="268">
        <f t="shared" si="13"/>
        <v>0</v>
      </c>
      <c r="Z64" s="257">
        <f t="shared" si="14"/>
        <v>0</v>
      </c>
      <c r="AA64" s="258"/>
      <c r="AB64" s="258"/>
      <c r="AC64" s="258"/>
      <c r="AD64" s="257">
        <f t="shared" si="17"/>
        <v>0</v>
      </c>
      <c r="AE64" s="259"/>
      <c r="AF64" s="258"/>
      <c r="AG64" s="258"/>
      <c r="AH64" s="325"/>
      <c r="AI64" s="254"/>
    </row>
    <row r="65" spans="1:35" s="72" customFormat="1" ht="18" customHeight="1">
      <c r="A65" s="194" t="s">
        <v>91</v>
      </c>
      <c r="B65" s="195" t="s">
        <v>481</v>
      </c>
      <c r="C65" s="219"/>
      <c r="D65" s="195" t="s">
        <v>60</v>
      </c>
      <c r="E65" s="220">
        <v>10</v>
      </c>
      <c r="F65" s="288">
        <v>135</v>
      </c>
      <c r="G65" s="95"/>
      <c r="H65" s="96"/>
      <c r="I65" s="97"/>
      <c r="J65" s="98"/>
      <c r="K65" s="99"/>
      <c r="L65" s="100"/>
      <c r="M65" s="101"/>
      <c r="N65" s="102"/>
      <c r="O65" s="103"/>
      <c r="P65" s="282"/>
      <c r="Q65" s="104"/>
      <c r="R65" s="105"/>
      <c r="S65" s="106"/>
      <c r="T65" s="107"/>
      <c r="U65" s="108"/>
      <c r="V65" s="109"/>
      <c r="W65" s="182"/>
      <c r="X65" s="326">
        <f t="shared" si="12"/>
        <v>0</v>
      </c>
      <c r="Y65" s="268">
        <f t="shared" si="13"/>
        <v>0</v>
      </c>
      <c r="Z65" s="257">
        <f t="shared" si="14"/>
        <v>0</v>
      </c>
      <c r="AA65" s="258"/>
      <c r="AB65" s="258"/>
      <c r="AC65" s="258"/>
      <c r="AD65" s="257">
        <f t="shared" si="17"/>
        <v>0</v>
      </c>
      <c r="AE65" s="259"/>
      <c r="AF65" s="258"/>
      <c r="AG65" s="258"/>
      <c r="AH65" s="325"/>
      <c r="AI65" s="254"/>
    </row>
    <row r="66" spans="1:35" s="72" customFormat="1" ht="16.5" customHeight="1">
      <c r="A66" s="194" t="s">
        <v>202</v>
      </c>
      <c r="B66" s="195" t="s">
        <v>35</v>
      </c>
      <c r="C66" s="219"/>
      <c r="D66" s="195" t="s">
        <v>60</v>
      </c>
      <c r="E66" s="220">
        <v>10</v>
      </c>
      <c r="F66" s="288">
        <v>210</v>
      </c>
      <c r="G66" s="95"/>
      <c r="H66" s="96"/>
      <c r="I66" s="97"/>
      <c r="J66" s="98"/>
      <c r="K66" s="99"/>
      <c r="L66" s="100"/>
      <c r="M66" s="101"/>
      <c r="N66" s="102"/>
      <c r="O66" s="103"/>
      <c r="P66" s="282"/>
      <c r="Q66" s="104"/>
      <c r="R66" s="105"/>
      <c r="S66" s="106"/>
      <c r="T66" s="107"/>
      <c r="U66" s="108"/>
      <c r="V66" s="109"/>
      <c r="W66" s="182"/>
      <c r="X66" s="326">
        <f t="shared" si="12"/>
        <v>0</v>
      </c>
      <c r="Y66" s="268">
        <f t="shared" si="13"/>
        <v>0</v>
      </c>
      <c r="Z66" s="257">
        <f t="shared" si="14"/>
        <v>0</v>
      </c>
      <c r="AA66" s="258"/>
      <c r="AB66" s="258"/>
      <c r="AC66" s="258"/>
      <c r="AD66" s="258"/>
      <c r="AE66" s="257">
        <f>$Z66*10</f>
        <v>0</v>
      </c>
      <c r="AF66" s="258"/>
      <c r="AG66" s="258"/>
      <c r="AH66" s="325"/>
      <c r="AI66" s="254"/>
    </row>
    <row r="67" spans="1:35" s="72" customFormat="1" ht="16.5" customHeight="1">
      <c r="A67" s="194" t="s">
        <v>203</v>
      </c>
      <c r="B67" s="195" t="s">
        <v>35</v>
      </c>
      <c r="C67" s="219"/>
      <c r="D67" s="195" t="s">
        <v>60</v>
      </c>
      <c r="E67" s="220">
        <v>5</v>
      </c>
      <c r="F67" s="288">
        <v>85</v>
      </c>
      <c r="G67" s="95"/>
      <c r="H67" s="96"/>
      <c r="I67" s="97"/>
      <c r="J67" s="98"/>
      <c r="K67" s="99"/>
      <c r="L67" s="100"/>
      <c r="M67" s="101"/>
      <c r="N67" s="102"/>
      <c r="O67" s="103"/>
      <c r="P67" s="282"/>
      <c r="Q67" s="104"/>
      <c r="R67" s="105"/>
      <c r="S67" s="106"/>
      <c r="T67" s="107"/>
      <c r="U67" s="108"/>
      <c r="V67" s="109"/>
      <c r="W67" s="182"/>
      <c r="X67" s="326">
        <f t="shared" si="12"/>
        <v>0</v>
      </c>
      <c r="Y67" s="268">
        <f t="shared" si="13"/>
        <v>0</v>
      </c>
      <c r="Z67" s="257">
        <f t="shared" si="14"/>
        <v>0</v>
      </c>
      <c r="AA67" s="258"/>
      <c r="AB67" s="258"/>
      <c r="AC67" s="258"/>
      <c r="AD67" s="258"/>
      <c r="AE67" s="257">
        <f>$Z67*5</f>
        <v>0</v>
      </c>
      <c r="AF67" s="258"/>
      <c r="AG67" s="258"/>
      <c r="AH67" s="325"/>
      <c r="AI67" s="254"/>
    </row>
    <row r="68" spans="1:35" s="72" customFormat="1" ht="18" customHeight="1">
      <c r="A68" s="194" t="s">
        <v>204</v>
      </c>
      <c r="B68" s="195" t="s">
        <v>35</v>
      </c>
      <c r="C68" s="219"/>
      <c r="D68" s="195" t="s">
        <v>60</v>
      </c>
      <c r="E68" s="220">
        <v>5</v>
      </c>
      <c r="F68" s="288">
        <v>85</v>
      </c>
      <c r="G68" s="95"/>
      <c r="H68" s="96"/>
      <c r="I68" s="97"/>
      <c r="J68" s="98"/>
      <c r="K68" s="99"/>
      <c r="L68" s="100"/>
      <c r="M68" s="101"/>
      <c r="N68" s="102"/>
      <c r="O68" s="103"/>
      <c r="P68" s="282"/>
      <c r="Q68" s="104"/>
      <c r="R68" s="105"/>
      <c r="S68" s="106"/>
      <c r="T68" s="107"/>
      <c r="U68" s="108"/>
      <c r="V68" s="109"/>
      <c r="W68" s="182"/>
      <c r="X68" s="326">
        <f t="shared" si="12"/>
        <v>0</v>
      </c>
      <c r="Y68" s="268">
        <f t="shared" si="13"/>
        <v>0</v>
      </c>
      <c r="Z68" s="257">
        <f t="shared" si="14"/>
        <v>0</v>
      </c>
      <c r="AA68" s="258"/>
      <c r="AB68" s="258"/>
      <c r="AC68" s="258"/>
      <c r="AD68" s="258"/>
      <c r="AE68" s="257">
        <f>$Z68*5</f>
        <v>0</v>
      </c>
      <c r="AF68" s="258"/>
      <c r="AG68" s="258"/>
      <c r="AH68" s="325"/>
      <c r="AI68" s="254"/>
    </row>
    <row r="69" spans="1:35" s="72" customFormat="1" ht="15.75" customHeight="1">
      <c r="A69" s="194" t="s">
        <v>205</v>
      </c>
      <c r="B69" s="195" t="s">
        <v>35</v>
      </c>
      <c r="C69" s="219"/>
      <c r="D69" s="195" t="s">
        <v>60</v>
      </c>
      <c r="E69" s="220">
        <v>5</v>
      </c>
      <c r="F69" s="288">
        <v>120</v>
      </c>
      <c r="G69" s="95"/>
      <c r="H69" s="96"/>
      <c r="I69" s="97"/>
      <c r="J69" s="98"/>
      <c r="K69" s="99"/>
      <c r="L69" s="100"/>
      <c r="M69" s="101"/>
      <c r="N69" s="102"/>
      <c r="O69" s="103"/>
      <c r="P69" s="282"/>
      <c r="Q69" s="104"/>
      <c r="R69" s="105"/>
      <c r="S69" s="106"/>
      <c r="T69" s="107"/>
      <c r="U69" s="108"/>
      <c r="V69" s="109"/>
      <c r="W69" s="182"/>
      <c r="X69" s="326">
        <f t="shared" si="12"/>
        <v>0</v>
      </c>
      <c r="Y69" s="268">
        <f t="shared" si="13"/>
        <v>0</v>
      </c>
      <c r="Z69" s="257">
        <f t="shared" si="14"/>
        <v>0</v>
      </c>
      <c r="AA69" s="258"/>
      <c r="AB69" s="258"/>
      <c r="AC69" s="258"/>
      <c r="AD69" s="258"/>
      <c r="AE69" s="257">
        <f>$Z69*5</f>
        <v>0</v>
      </c>
      <c r="AF69" s="258"/>
      <c r="AG69" s="258"/>
      <c r="AH69" s="325"/>
      <c r="AI69" s="254"/>
    </row>
    <row r="70" spans="1:35" s="72" customFormat="1" ht="16.2" customHeight="1">
      <c r="A70" s="194" t="s">
        <v>92</v>
      </c>
      <c r="B70" s="195" t="s">
        <v>36</v>
      </c>
      <c r="C70" s="219"/>
      <c r="D70" s="195" t="s">
        <v>61</v>
      </c>
      <c r="E70" s="220">
        <v>5</v>
      </c>
      <c r="F70" s="288">
        <v>155</v>
      </c>
      <c r="G70" s="95"/>
      <c r="H70" s="96"/>
      <c r="I70" s="97"/>
      <c r="J70" s="98"/>
      <c r="K70" s="99"/>
      <c r="L70" s="100"/>
      <c r="M70" s="101"/>
      <c r="N70" s="102"/>
      <c r="O70" s="103"/>
      <c r="P70" s="282"/>
      <c r="Q70" s="104"/>
      <c r="R70" s="105"/>
      <c r="S70" s="106"/>
      <c r="T70" s="107"/>
      <c r="U70" s="108"/>
      <c r="V70" s="109"/>
      <c r="W70" s="182"/>
      <c r="X70" s="326">
        <f t="shared" si="12"/>
        <v>0</v>
      </c>
      <c r="Y70" s="268">
        <f t="shared" si="13"/>
        <v>0</v>
      </c>
      <c r="Z70" s="257">
        <f t="shared" si="14"/>
        <v>0</v>
      </c>
      <c r="AA70" s="258"/>
      <c r="AB70" s="258"/>
      <c r="AC70" s="258"/>
      <c r="AD70" s="258"/>
      <c r="AE70" s="259"/>
      <c r="AF70" s="257">
        <f>$Z70*5</f>
        <v>0</v>
      </c>
      <c r="AG70" s="259"/>
      <c r="AH70" s="325"/>
      <c r="AI70" s="254"/>
    </row>
    <row r="71" spans="1:35" s="72" customFormat="1" ht="15.75" customHeight="1">
      <c r="A71" s="194" t="s">
        <v>309</v>
      </c>
      <c r="B71" s="195" t="s">
        <v>37</v>
      </c>
      <c r="C71" s="294"/>
      <c r="D71" s="195" t="s">
        <v>62</v>
      </c>
      <c r="E71" s="220">
        <v>5</v>
      </c>
      <c r="F71" s="288">
        <v>170</v>
      </c>
      <c r="G71" s="95"/>
      <c r="H71" s="96"/>
      <c r="I71" s="97"/>
      <c r="J71" s="98"/>
      <c r="K71" s="99"/>
      <c r="L71" s="100"/>
      <c r="M71" s="101"/>
      <c r="N71" s="102"/>
      <c r="O71" s="103"/>
      <c r="P71" s="282"/>
      <c r="Q71" s="104"/>
      <c r="R71" s="105"/>
      <c r="S71" s="106"/>
      <c r="T71" s="107"/>
      <c r="U71" s="108"/>
      <c r="V71" s="109"/>
      <c r="W71" s="182"/>
      <c r="X71" s="326">
        <f t="shared" ref="X71:X93" si="18">SUM(G71:W71)*F71</f>
        <v>0</v>
      </c>
      <c r="Y71" s="268">
        <f t="shared" ref="Y71:Y93" si="19">SUM(G71:W71)*E71</f>
        <v>0</v>
      </c>
      <c r="Z71" s="257">
        <f t="shared" ref="Z71:Z93" si="20">SUM(G71:W71)</f>
        <v>0</v>
      </c>
      <c r="AA71" s="258"/>
      <c r="AB71" s="258"/>
      <c r="AC71" s="258"/>
      <c r="AD71" s="258"/>
      <c r="AE71" s="259"/>
      <c r="AF71" s="259"/>
      <c r="AG71" s="257">
        <f>$Z71*5</f>
        <v>0</v>
      </c>
      <c r="AH71" s="325"/>
      <c r="AI71" s="254"/>
    </row>
    <row r="72" spans="1:35" s="72" customFormat="1" ht="19.5" customHeight="1">
      <c r="A72" s="194" t="s">
        <v>93</v>
      </c>
      <c r="B72" s="195" t="s">
        <v>34</v>
      </c>
      <c r="C72" s="219"/>
      <c r="D72" s="195" t="s">
        <v>57</v>
      </c>
      <c r="E72" s="220">
        <v>10</v>
      </c>
      <c r="F72" s="288">
        <v>120</v>
      </c>
      <c r="G72" s="95"/>
      <c r="H72" s="96"/>
      <c r="I72" s="97"/>
      <c r="J72" s="98"/>
      <c r="K72" s="99"/>
      <c r="L72" s="100"/>
      <c r="M72" s="101"/>
      <c r="N72" s="102"/>
      <c r="O72" s="103"/>
      <c r="P72" s="282"/>
      <c r="Q72" s="104"/>
      <c r="R72" s="105"/>
      <c r="S72" s="106"/>
      <c r="T72" s="107"/>
      <c r="U72" s="108"/>
      <c r="V72" s="109"/>
      <c r="W72" s="182"/>
      <c r="X72" s="326">
        <f t="shared" si="18"/>
        <v>0</v>
      </c>
      <c r="Y72" s="268">
        <f t="shared" si="19"/>
        <v>0</v>
      </c>
      <c r="Z72" s="257">
        <f t="shared" si="20"/>
        <v>0</v>
      </c>
      <c r="AA72" s="258"/>
      <c r="AB72" s="258"/>
      <c r="AC72" s="258"/>
      <c r="AD72" s="257">
        <f>$Z72*10</f>
        <v>0</v>
      </c>
      <c r="AE72" s="259"/>
      <c r="AF72" s="258"/>
      <c r="AG72" s="258"/>
      <c r="AH72" s="325"/>
      <c r="AI72" s="254"/>
    </row>
    <row r="73" spans="1:35" s="72" customFormat="1" ht="19.5" customHeight="1">
      <c r="A73" s="194" t="s">
        <v>94</v>
      </c>
      <c r="B73" s="195" t="s">
        <v>35</v>
      </c>
      <c r="C73" s="219"/>
      <c r="D73" s="195" t="s">
        <v>57</v>
      </c>
      <c r="E73" s="220">
        <v>5</v>
      </c>
      <c r="F73" s="288">
        <v>120</v>
      </c>
      <c r="G73" s="95"/>
      <c r="H73" s="96"/>
      <c r="I73" s="97"/>
      <c r="J73" s="98"/>
      <c r="K73" s="99"/>
      <c r="L73" s="100"/>
      <c r="M73" s="101"/>
      <c r="N73" s="102"/>
      <c r="O73" s="103"/>
      <c r="P73" s="282"/>
      <c r="Q73" s="104"/>
      <c r="R73" s="105"/>
      <c r="S73" s="106"/>
      <c r="T73" s="107"/>
      <c r="U73" s="108"/>
      <c r="V73" s="109"/>
      <c r="W73" s="182"/>
      <c r="X73" s="326">
        <f t="shared" si="18"/>
        <v>0</v>
      </c>
      <c r="Y73" s="268">
        <f t="shared" si="19"/>
        <v>0</v>
      </c>
      <c r="Z73" s="257">
        <f t="shared" si="20"/>
        <v>0</v>
      </c>
      <c r="AA73" s="258"/>
      <c r="AB73" s="258"/>
      <c r="AC73" s="258"/>
      <c r="AD73" s="258"/>
      <c r="AE73" s="257">
        <f>$Z73*5</f>
        <v>0</v>
      </c>
      <c r="AF73" s="258"/>
      <c r="AG73" s="258"/>
      <c r="AH73" s="325"/>
      <c r="AI73" s="254"/>
    </row>
    <row r="74" spans="1:35" s="72" customFormat="1" ht="16.5" customHeight="1">
      <c r="A74" s="194" t="s">
        <v>206</v>
      </c>
      <c r="B74" s="195" t="s">
        <v>484</v>
      </c>
      <c r="C74" s="219"/>
      <c r="D74" s="195" t="s">
        <v>57</v>
      </c>
      <c r="E74" s="220">
        <v>5</v>
      </c>
      <c r="F74" s="288">
        <v>135</v>
      </c>
      <c r="G74" s="95"/>
      <c r="H74" s="96"/>
      <c r="I74" s="97"/>
      <c r="J74" s="98"/>
      <c r="K74" s="99"/>
      <c r="L74" s="100"/>
      <c r="M74" s="101"/>
      <c r="N74" s="102"/>
      <c r="O74" s="103"/>
      <c r="P74" s="282"/>
      <c r="Q74" s="104"/>
      <c r="R74" s="105"/>
      <c r="S74" s="106"/>
      <c r="T74" s="107"/>
      <c r="U74" s="108"/>
      <c r="V74" s="109"/>
      <c r="W74" s="182"/>
      <c r="X74" s="326">
        <f t="shared" si="18"/>
        <v>0</v>
      </c>
      <c r="Y74" s="268">
        <f t="shared" si="19"/>
        <v>0</v>
      </c>
      <c r="Z74" s="257">
        <f t="shared" si="20"/>
        <v>0</v>
      </c>
      <c r="AA74" s="258"/>
      <c r="AB74" s="258"/>
      <c r="AC74" s="258"/>
      <c r="AD74" s="258"/>
      <c r="AE74" s="257">
        <f t="shared" ref="AE74:AE75" si="21">$Z74*5</f>
        <v>0</v>
      </c>
      <c r="AF74" s="258"/>
      <c r="AG74" s="258"/>
      <c r="AH74" s="325"/>
      <c r="AI74" s="254"/>
    </row>
    <row r="75" spans="1:35" s="72" customFormat="1" ht="16.5" customHeight="1">
      <c r="A75" s="194" t="s">
        <v>207</v>
      </c>
      <c r="B75" s="195" t="s">
        <v>484</v>
      </c>
      <c r="C75" s="219"/>
      <c r="D75" s="195" t="s">
        <v>57</v>
      </c>
      <c r="E75" s="220">
        <v>5</v>
      </c>
      <c r="F75" s="288">
        <v>145</v>
      </c>
      <c r="G75" s="95"/>
      <c r="H75" s="96"/>
      <c r="I75" s="97"/>
      <c r="J75" s="98"/>
      <c r="K75" s="99"/>
      <c r="L75" s="100"/>
      <c r="M75" s="101"/>
      <c r="N75" s="102"/>
      <c r="O75" s="103"/>
      <c r="P75" s="282"/>
      <c r="Q75" s="104"/>
      <c r="R75" s="105"/>
      <c r="S75" s="106"/>
      <c r="T75" s="107"/>
      <c r="U75" s="108"/>
      <c r="V75" s="109"/>
      <c r="W75" s="182"/>
      <c r="X75" s="326">
        <f t="shared" si="18"/>
        <v>0</v>
      </c>
      <c r="Y75" s="268">
        <f t="shared" si="19"/>
        <v>0</v>
      </c>
      <c r="Z75" s="257">
        <f t="shared" si="20"/>
        <v>0</v>
      </c>
      <c r="AA75" s="258"/>
      <c r="AB75" s="258"/>
      <c r="AC75" s="258"/>
      <c r="AD75" s="258"/>
      <c r="AE75" s="257">
        <f t="shared" si="21"/>
        <v>0</v>
      </c>
      <c r="AF75" s="258"/>
      <c r="AG75" s="258"/>
      <c r="AH75" s="325"/>
      <c r="AI75" s="254"/>
    </row>
    <row r="76" spans="1:35" s="72" customFormat="1" ht="17.25" customHeight="1">
      <c r="A76" s="194" t="s">
        <v>208</v>
      </c>
      <c r="B76" s="195" t="s">
        <v>36</v>
      </c>
      <c r="C76" s="219"/>
      <c r="D76" s="195" t="s">
        <v>57</v>
      </c>
      <c r="E76" s="220">
        <v>5</v>
      </c>
      <c r="F76" s="288">
        <v>120</v>
      </c>
      <c r="G76" s="95"/>
      <c r="H76" s="96"/>
      <c r="I76" s="97"/>
      <c r="J76" s="98"/>
      <c r="K76" s="99"/>
      <c r="L76" s="100"/>
      <c r="M76" s="101"/>
      <c r="N76" s="102"/>
      <c r="O76" s="103"/>
      <c r="P76" s="282"/>
      <c r="Q76" s="104"/>
      <c r="R76" s="105"/>
      <c r="S76" s="106"/>
      <c r="T76" s="107"/>
      <c r="U76" s="108"/>
      <c r="V76" s="109"/>
      <c r="W76" s="182"/>
      <c r="X76" s="326">
        <f t="shared" si="18"/>
        <v>0</v>
      </c>
      <c r="Y76" s="268">
        <f t="shared" si="19"/>
        <v>0</v>
      </c>
      <c r="Z76" s="257">
        <f t="shared" si="20"/>
        <v>0</v>
      </c>
      <c r="AA76" s="258"/>
      <c r="AB76" s="258"/>
      <c r="AC76" s="258"/>
      <c r="AD76" s="258"/>
      <c r="AE76" s="259"/>
      <c r="AF76" s="257">
        <f>$Z76*5</f>
        <v>0</v>
      </c>
      <c r="AG76" s="258"/>
      <c r="AH76" s="325"/>
      <c r="AI76" s="254"/>
    </row>
    <row r="77" spans="1:35" s="72" customFormat="1" ht="17.25" customHeight="1">
      <c r="A77" s="194" t="s">
        <v>209</v>
      </c>
      <c r="B77" s="195" t="s">
        <v>36</v>
      </c>
      <c r="C77" s="219"/>
      <c r="D77" s="195" t="s">
        <v>57</v>
      </c>
      <c r="E77" s="220">
        <v>2</v>
      </c>
      <c r="F77" s="288">
        <v>90</v>
      </c>
      <c r="G77" s="95"/>
      <c r="H77" s="96"/>
      <c r="I77" s="97"/>
      <c r="J77" s="98"/>
      <c r="K77" s="99"/>
      <c r="L77" s="100"/>
      <c r="M77" s="101"/>
      <c r="N77" s="102"/>
      <c r="O77" s="103"/>
      <c r="P77" s="282"/>
      <c r="Q77" s="104"/>
      <c r="R77" s="105"/>
      <c r="S77" s="106"/>
      <c r="T77" s="107"/>
      <c r="U77" s="108"/>
      <c r="V77" s="109"/>
      <c r="W77" s="182"/>
      <c r="X77" s="326">
        <f t="shared" si="18"/>
        <v>0</v>
      </c>
      <c r="Y77" s="268">
        <f t="shared" si="19"/>
        <v>0</v>
      </c>
      <c r="Z77" s="257">
        <f t="shared" si="20"/>
        <v>0</v>
      </c>
      <c r="AA77" s="258"/>
      <c r="AB77" s="258"/>
      <c r="AC77" s="258"/>
      <c r="AD77" s="258"/>
      <c r="AE77" s="259"/>
      <c r="AF77" s="257">
        <f>$Z77*2</f>
        <v>0</v>
      </c>
      <c r="AG77" s="258"/>
      <c r="AH77" s="325"/>
      <c r="AI77" s="254"/>
    </row>
    <row r="78" spans="1:35" s="72" customFormat="1" ht="16.5" customHeight="1">
      <c r="A78" s="194" t="s">
        <v>363</v>
      </c>
      <c r="B78" s="195" t="s">
        <v>36</v>
      </c>
      <c r="C78" s="294"/>
      <c r="D78" s="195" t="s">
        <v>58</v>
      </c>
      <c r="E78" s="220">
        <v>10</v>
      </c>
      <c r="F78" s="288">
        <v>290</v>
      </c>
      <c r="G78" s="95"/>
      <c r="H78" s="96"/>
      <c r="I78" s="97"/>
      <c r="J78" s="98"/>
      <c r="K78" s="99"/>
      <c r="L78" s="100"/>
      <c r="M78" s="101"/>
      <c r="N78" s="102"/>
      <c r="O78" s="103"/>
      <c r="P78" s="282"/>
      <c r="Q78" s="104"/>
      <c r="R78" s="105"/>
      <c r="S78" s="106"/>
      <c r="T78" s="107"/>
      <c r="U78" s="108"/>
      <c r="V78" s="109"/>
      <c r="W78" s="182"/>
      <c r="X78" s="326">
        <f t="shared" si="18"/>
        <v>0</v>
      </c>
      <c r="Y78" s="268">
        <f t="shared" si="19"/>
        <v>0</v>
      </c>
      <c r="Z78" s="257">
        <f t="shared" si="20"/>
        <v>0</v>
      </c>
      <c r="AA78" s="258"/>
      <c r="AB78" s="258"/>
      <c r="AC78" s="258"/>
      <c r="AD78" s="258"/>
      <c r="AE78" s="259"/>
      <c r="AF78" s="257">
        <f>$Z78*10</f>
        <v>0</v>
      </c>
      <c r="AG78" s="258"/>
      <c r="AH78" s="325"/>
      <c r="AI78" s="254"/>
    </row>
    <row r="79" spans="1:35" s="72" customFormat="1" ht="19.5" customHeight="1">
      <c r="A79" s="194" t="s">
        <v>210</v>
      </c>
      <c r="B79" s="195" t="s">
        <v>35</v>
      </c>
      <c r="C79" s="219"/>
      <c r="D79" s="195" t="s">
        <v>57</v>
      </c>
      <c r="E79" s="220">
        <v>2</v>
      </c>
      <c r="F79" s="288">
        <v>100</v>
      </c>
      <c r="G79" s="95"/>
      <c r="H79" s="96"/>
      <c r="I79" s="97"/>
      <c r="J79" s="98"/>
      <c r="K79" s="99"/>
      <c r="L79" s="100"/>
      <c r="M79" s="101"/>
      <c r="N79" s="102"/>
      <c r="O79" s="103"/>
      <c r="P79" s="282"/>
      <c r="Q79" s="104"/>
      <c r="R79" s="105"/>
      <c r="S79" s="106"/>
      <c r="T79" s="107"/>
      <c r="U79" s="108"/>
      <c r="V79" s="109"/>
      <c r="W79" s="182"/>
      <c r="X79" s="326">
        <f t="shared" si="18"/>
        <v>0</v>
      </c>
      <c r="Y79" s="268">
        <f t="shared" si="19"/>
        <v>0</v>
      </c>
      <c r="Z79" s="257">
        <f t="shared" si="20"/>
        <v>0</v>
      </c>
      <c r="AA79" s="258"/>
      <c r="AB79" s="258"/>
      <c r="AC79" s="258"/>
      <c r="AD79" s="258"/>
      <c r="AE79" s="257">
        <f>$Z79*2</f>
        <v>0</v>
      </c>
      <c r="AF79" s="258"/>
      <c r="AG79" s="258"/>
      <c r="AH79" s="325"/>
      <c r="AI79" s="254"/>
    </row>
    <row r="80" spans="1:35" s="72" customFormat="1" ht="19.5" customHeight="1">
      <c r="A80" s="194" t="s">
        <v>211</v>
      </c>
      <c r="B80" s="195" t="s">
        <v>37</v>
      </c>
      <c r="C80" s="219"/>
      <c r="D80" s="195" t="s">
        <v>57</v>
      </c>
      <c r="E80" s="220">
        <v>1</v>
      </c>
      <c r="F80" s="288">
        <v>100</v>
      </c>
      <c r="G80" s="95"/>
      <c r="H80" s="96"/>
      <c r="I80" s="97"/>
      <c r="J80" s="98"/>
      <c r="K80" s="99"/>
      <c r="L80" s="100"/>
      <c r="M80" s="101"/>
      <c r="N80" s="102"/>
      <c r="O80" s="103"/>
      <c r="P80" s="282"/>
      <c r="Q80" s="104"/>
      <c r="R80" s="105"/>
      <c r="S80" s="106"/>
      <c r="T80" s="107"/>
      <c r="U80" s="108"/>
      <c r="V80" s="109"/>
      <c r="W80" s="182"/>
      <c r="X80" s="326">
        <f t="shared" si="18"/>
        <v>0</v>
      </c>
      <c r="Y80" s="268">
        <f t="shared" si="19"/>
        <v>0</v>
      </c>
      <c r="Z80" s="257">
        <f t="shared" si="20"/>
        <v>0</v>
      </c>
      <c r="AA80" s="258"/>
      <c r="AB80" s="258"/>
      <c r="AC80" s="258"/>
      <c r="AD80" s="258"/>
      <c r="AE80" s="259"/>
      <c r="AF80" s="258"/>
      <c r="AG80" s="257">
        <f>$Z80*1</f>
        <v>0</v>
      </c>
      <c r="AH80" s="325"/>
      <c r="AI80" s="254"/>
    </row>
    <row r="81" spans="1:35" s="72" customFormat="1" ht="20.25" customHeight="1">
      <c r="A81" s="194" t="s">
        <v>212</v>
      </c>
      <c r="B81" s="195" t="s">
        <v>36</v>
      </c>
      <c r="C81" s="219"/>
      <c r="D81" s="195" t="s">
        <v>57</v>
      </c>
      <c r="E81" s="220">
        <v>1</v>
      </c>
      <c r="F81" s="288">
        <v>75</v>
      </c>
      <c r="G81" s="95"/>
      <c r="H81" s="96"/>
      <c r="I81" s="97"/>
      <c r="J81" s="98"/>
      <c r="K81" s="99"/>
      <c r="L81" s="100"/>
      <c r="M81" s="101"/>
      <c r="N81" s="102"/>
      <c r="O81" s="103"/>
      <c r="P81" s="282"/>
      <c r="Q81" s="104"/>
      <c r="R81" s="105"/>
      <c r="S81" s="106"/>
      <c r="T81" s="107"/>
      <c r="U81" s="108"/>
      <c r="V81" s="109"/>
      <c r="W81" s="182"/>
      <c r="X81" s="326">
        <f t="shared" si="18"/>
        <v>0</v>
      </c>
      <c r="Y81" s="268">
        <f t="shared" si="19"/>
        <v>0</v>
      </c>
      <c r="Z81" s="257">
        <f t="shared" si="20"/>
        <v>0</v>
      </c>
      <c r="AA81" s="258"/>
      <c r="AB81" s="258"/>
      <c r="AC81" s="258"/>
      <c r="AD81" s="258"/>
      <c r="AE81" s="259"/>
      <c r="AF81" s="257">
        <f>$Z81*1</f>
        <v>0</v>
      </c>
      <c r="AG81" s="258"/>
      <c r="AH81" s="325"/>
      <c r="AI81" s="254"/>
    </row>
    <row r="82" spans="1:35" s="72" customFormat="1" ht="17.25" customHeight="1">
      <c r="A82" s="194" t="s">
        <v>213</v>
      </c>
      <c r="B82" s="195" t="s">
        <v>36</v>
      </c>
      <c r="C82" s="219"/>
      <c r="D82" s="195" t="s">
        <v>57</v>
      </c>
      <c r="E82" s="220">
        <v>1</v>
      </c>
      <c r="F82" s="288">
        <v>70</v>
      </c>
      <c r="G82" s="95"/>
      <c r="H82" s="96"/>
      <c r="I82" s="97"/>
      <c r="J82" s="98"/>
      <c r="K82" s="99"/>
      <c r="L82" s="100"/>
      <c r="M82" s="101"/>
      <c r="N82" s="102"/>
      <c r="O82" s="103"/>
      <c r="P82" s="282"/>
      <c r="Q82" s="104"/>
      <c r="R82" s="105"/>
      <c r="S82" s="106"/>
      <c r="T82" s="107"/>
      <c r="U82" s="108"/>
      <c r="V82" s="109"/>
      <c r="W82" s="182"/>
      <c r="X82" s="326">
        <f t="shared" si="18"/>
        <v>0</v>
      </c>
      <c r="Y82" s="268">
        <f t="shared" si="19"/>
        <v>0</v>
      </c>
      <c r="Z82" s="257">
        <f t="shared" si="20"/>
        <v>0</v>
      </c>
      <c r="AA82" s="258"/>
      <c r="AB82" s="258"/>
      <c r="AC82" s="258"/>
      <c r="AD82" s="258"/>
      <c r="AE82" s="259"/>
      <c r="AF82" s="257">
        <f t="shared" ref="AF82:AF87" si="22">$Z82*1</f>
        <v>0</v>
      </c>
      <c r="AG82" s="258"/>
      <c r="AH82" s="325"/>
      <c r="AI82" s="254"/>
    </row>
    <row r="83" spans="1:35" s="72" customFormat="1" ht="19.5" customHeight="1">
      <c r="A83" s="194" t="s">
        <v>214</v>
      </c>
      <c r="B83" s="195" t="s">
        <v>36</v>
      </c>
      <c r="C83" s="219"/>
      <c r="D83" s="195" t="s">
        <v>57</v>
      </c>
      <c r="E83" s="220">
        <v>2</v>
      </c>
      <c r="F83" s="288">
        <v>95</v>
      </c>
      <c r="G83" s="95"/>
      <c r="H83" s="96"/>
      <c r="I83" s="97"/>
      <c r="J83" s="98"/>
      <c r="K83" s="99"/>
      <c r="L83" s="100"/>
      <c r="M83" s="101"/>
      <c r="N83" s="102"/>
      <c r="O83" s="103"/>
      <c r="P83" s="282"/>
      <c r="Q83" s="104"/>
      <c r="R83" s="105"/>
      <c r="S83" s="106"/>
      <c r="T83" s="107"/>
      <c r="U83" s="108"/>
      <c r="V83" s="109"/>
      <c r="W83" s="182"/>
      <c r="X83" s="326">
        <f t="shared" si="18"/>
        <v>0</v>
      </c>
      <c r="Y83" s="268">
        <f t="shared" si="19"/>
        <v>0</v>
      </c>
      <c r="Z83" s="257">
        <f t="shared" si="20"/>
        <v>0</v>
      </c>
      <c r="AA83" s="258"/>
      <c r="AB83" s="258"/>
      <c r="AC83" s="258"/>
      <c r="AD83" s="258"/>
      <c r="AE83" s="259"/>
      <c r="AF83" s="257">
        <f>$Z83*2</f>
        <v>0</v>
      </c>
      <c r="AG83" s="258"/>
      <c r="AH83" s="325"/>
      <c r="AI83" s="254"/>
    </row>
    <row r="84" spans="1:35" s="72" customFormat="1" ht="17.25" customHeight="1">
      <c r="A84" s="194" t="s">
        <v>215</v>
      </c>
      <c r="B84" s="195" t="s">
        <v>36</v>
      </c>
      <c r="C84" s="219"/>
      <c r="D84" s="195" t="s">
        <v>157</v>
      </c>
      <c r="E84" s="220">
        <v>2</v>
      </c>
      <c r="F84" s="288">
        <v>95</v>
      </c>
      <c r="G84" s="95"/>
      <c r="H84" s="96"/>
      <c r="I84" s="97"/>
      <c r="J84" s="98"/>
      <c r="K84" s="99"/>
      <c r="L84" s="100"/>
      <c r="M84" s="101"/>
      <c r="N84" s="102"/>
      <c r="O84" s="103"/>
      <c r="P84" s="282"/>
      <c r="Q84" s="104"/>
      <c r="R84" s="105"/>
      <c r="S84" s="106"/>
      <c r="T84" s="107"/>
      <c r="U84" s="108"/>
      <c r="V84" s="109"/>
      <c r="W84" s="182"/>
      <c r="X84" s="326">
        <f t="shared" si="18"/>
        <v>0</v>
      </c>
      <c r="Y84" s="268">
        <f t="shared" si="19"/>
        <v>0</v>
      </c>
      <c r="Z84" s="257">
        <f t="shared" si="20"/>
        <v>0</v>
      </c>
      <c r="AA84" s="258"/>
      <c r="AB84" s="258"/>
      <c r="AC84" s="258"/>
      <c r="AD84" s="258"/>
      <c r="AE84" s="259"/>
      <c r="AF84" s="257">
        <f>$Z84*2</f>
        <v>0</v>
      </c>
      <c r="AG84" s="258"/>
      <c r="AH84" s="325"/>
      <c r="AI84" s="254"/>
    </row>
    <row r="85" spans="1:35" s="72" customFormat="1" ht="18" customHeight="1">
      <c r="A85" s="194" t="s">
        <v>216</v>
      </c>
      <c r="B85" s="195" t="s">
        <v>36</v>
      </c>
      <c r="C85" s="219"/>
      <c r="D85" s="195" t="s">
        <v>57</v>
      </c>
      <c r="E85" s="220">
        <v>1</v>
      </c>
      <c r="F85" s="288">
        <v>90</v>
      </c>
      <c r="G85" s="95"/>
      <c r="H85" s="96"/>
      <c r="I85" s="97"/>
      <c r="J85" s="98"/>
      <c r="K85" s="99"/>
      <c r="L85" s="100"/>
      <c r="M85" s="101"/>
      <c r="N85" s="102"/>
      <c r="O85" s="103"/>
      <c r="P85" s="282"/>
      <c r="Q85" s="104"/>
      <c r="R85" s="105"/>
      <c r="S85" s="106"/>
      <c r="T85" s="107"/>
      <c r="U85" s="108"/>
      <c r="V85" s="109"/>
      <c r="W85" s="182"/>
      <c r="X85" s="326">
        <f t="shared" si="18"/>
        <v>0</v>
      </c>
      <c r="Y85" s="268">
        <f t="shared" si="19"/>
        <v>0</v>
      </c>
      <c r="Z85" s="257">
        <f t="shared" si="20"/>
        <v>0</v>
      </c>
      <c r="AA85" s="258"/>
      <c r="AB85" s="258"/>
      <c r="AC85" s="258"/>
      <c r="AD85" s="258"/>
      <c r="AE85" s="259"/>
      <c r="AF85" s="257">
        <f t="shared" si="22"/>
        <v>0</v>
      </c>
      <c r="AG85" s="258"/>
      <c r="AH85" s="325"/>
      <c r="AI85" s="254"/>
    </row>
    <row r="86" spans="1:35" s="72" customFormat="1" ht="18" customHeight="1">
      <c r="A86" s="194" t="s">
        <v>217</v>
      </c>
      <c r="B86" s="195" t="s">
        <v>36</v>
      </c>
      <c r="C86" s="219"/>
      <c r="D86" s="195" t="s">
        <v>159</v>
      </c>
      <c r="E86" s="220">
        <v>1</v>
      </c>
      <c r="F86" s="288">
        <v>65</v>
      </c>
      <c r="G86" s="95"/>
      <c r="H86" s="96"/>
      <c r="I86" s="97"/>
      <c r="J86" s="98"/>
      <c r="K86" s="99"/>
      <c r="L86" s="100"/>
      <c r="M86" s="101"/>
      <c r="N86" s="102"/>
      <c r="O86" s="103"/>
      <c r="P86" s="282"/>
      <c r="Q86" s="104"/>
      <c r="R86" s="105"/>
      <c r="S86" s="106"/>
      <c r="T86" s="107"/>
      <c r="U86" s="108"/>
      <c r="V86" s="109"/>
      <c r="W86" s="182"/>
      <c r="X86" s="326">
        <f t="shared" si="18"/>
        <v>0</v>
      </c>
      <c r="Y86" s="268">
        <f t="shared" si="19"/>
        <v>0</v>
      </c>
      <c r="Z86" s="257">
        <f t="shared" si="20"/>
        <v>0</v>
      </c>
      <c r="AA86" s="258"/>
      <c r="AB86" s="258"/>
      <c r="AC86" s="258"/>
      <c r="AD86" s="258"/>
      <c r="AE86" s="259"/>
      <c r="AF86" s="257">
        <f t="shared" si="22"/>
        <v>0</v>
      </c>
      <c r="AG86" s="258"/>
      <c r="AH86" s="325"/>
      <c r="AI86" s="254"/>
    </row>
    <row r="87" spans="1:35" s="72" customFormat="1" ht="18" customHeight="1">
      <c r="A87" s="194" t="s">
        <v>480</v>
      </c>
      <c r="B87" s="195" t="s">
        <v>36</v>
      </c>
      <c r="C87" s="291" t="s">
        <v>346</v>
      </c>
      <c r="D87" s="195" t="s">
        <v>159</v>
      </c>
      <c r="E87" s="220">
        <v>1</v>
      </c>
      <c r="F87" s="288">
        <v>80</v>
      </c>
      <c r="G87" s="95"/>
      <c r="H87" s="96"/>
      <c r="I87" s="97"/>
      <c r="J87" s="98"/>
      <c r="K87" s="99"/>
      <c r="L87" s="100"/>
      <c r="M87" s="101"/>
      <c r="N87" s="102"/>
      <c r="O87" s="103"/>
      <c r="P87" s="282"/>
      <c r="Q87" s="104"/>
      <c r="R87" s="105"/>
      <c r="S87" s="106"/>
      <c r="T87" s="107"/>
      <c r="U87" s="108"/>
      <c r="V87" s="109"/>
      <c r="W87" s="182"/>
      <c r="X87" s="326">
        <f t="shared" si="18"/>
        <v>0</v>
      </c>
      <c r="Y87" s="268">
        <f t="shared" si="19"/>
        <v>0</v>
      </c>
      <c r="Z87" s="257">
        <f t="shared" si="20"/>
        <v>0</v>
      </c>
      <c r="AA87" s="258"/>
      <c r="AB87" s="258"/>
      <c r="AC87" s="258"/>
      <c r="AD87" s="258"/>
      <c r="AE87" s="259"/>
      <c r="AF87" s="257">
        <f t="shared" si="22"/>
        <v>0</v>
      </c>
      <c r="AG87" s="258"/>
      <c r="AH87" s="325"/>
      <c r="AI87" s="254"/>
    </row>
    <row r="88" spans="1:35" s="72" customFormat="1" ht="18" customHeight="1">
      <c r="A88" s="194" t="s">
        <v>218</v>
      </c>
      <c r="B88" s="195" t="s">
        <v>35</v>
      </c>
      <c r="C88" s="219"/>
      <c r="D88" s="195" t="s">
        <v>57</v>
      </c>
      <c r="E88" s="220">
        <v>1</v>
      </c>
      <c r="F88" s="288">
        <v>60</v>
      </c>
      <c r="G88" s="95"/>
      <c r="H88" s="96"/>
      <c r="I88" s="97"/>
      <c r="J88" s="98"/>
      <c r="K88" s="99"/>
      <c r="L88" s="100"/>
      <c r="M88" s="101"/>
      <c r="N88" s="102"/>
      <c r="O88" s="103"/>
      <c r="P88" s="282"/>
      <c r="Q88" s="104"/>
      <c r="R88" s="105"/>
      <c r="S88" s="106"/>
      <c r="T88" s="107"/>
      <c r="U88" s="108"/>
      <c r="V88" s="109"/>
      <c r="W88" s="182"/>
      <c r="X88" s="326">
        <f t="shared" si="18"/>
        <v>0</v>
      </c>
      <c r="Y88" s="268">
        <f t="shared" si="19"/>
        <v>0</v>
      </c>
      <c r="Z88" s="257">
        <f t="shared" si="20"/>
        <v>0</v>
      </c>
      <c r="AA88" s="258"/>
      <c r="AB88" s="258"/>
      <c r="AC88" s="258"/>
      <c r="AD88" s="258"/>
      <c r="AE88" s="257">
        <f>$Z88*1</f>
        <v>0</v>
      </c>
      <c r="AF88" s="259"/>
      <c r="AG88" s="258"/>
      <c r="AH88" s="325"/>
      <c r="AI88" s="254"/>
    </row>
    <row r="89" spans="1:35" s="72" customFormat="1" ht="20.25" customHeight="1">
      <c r="A89" s="194" t="s">
        <v>219</v>
      </c>
      <c r="B89" s="195" t="s">
        <v>37</v>
      </c>
      <c r="C89" s="219"/>
      <c r="D89" s="195" t="s">
        <v>57</v>
      </c>
      <c r="E89" s="220">
        <v>1</v>
      </c>
      <c r="F89" s="288">
        <v>90</v>
      </c>
      <c r="G89" s="95"/>
      <c r="H89" s="96"/>
      <c r="I89" s="97"/>
      <c r="J89" s="98"/>
      <c r="K89" s="99"/>
      <c r="L89" s="100"/>
      <c r="M89" s="101"/>
      <c r="N89" s="102"/>
      <c r="O89" s="103"/>
      <c r="P89" s="282"/>
      <c r="Q89" s="104"/>
      <c r="R89" s="105"/>
      <c r="S89" s="106"/>
      <c r="T89" s="107"/>
      <c r="U89" s="108"/>
      <c r="V89" s="109"/>
      <c r="W89" s="182"/>
      <c r="X89" s="326">
        <f t="shared" si="18"/>
        <v>0</v>
      </c>
      <c r="Y89" s="268">
        <f t="shared" si="19"/>
        <v>0</v>
      </c>
      <c r="Z89" s="257">
        <f t="shared" si="20"/>
        <v>0</v>
      </c>
      <c r="AA89" s="258"/>
      <c r="AB89" s="258"/>
      <c r="AC89" s="258"/>
      <c r="AD89" s="258"/>
      <c r="AE89" s="258"/>
      <c r="AF89" s="258"/>
      <c r="AG89" s="257">
        <f>$Z89*1</f>
        <v>0</v>
      </c>
      <c r="AH89" s="325"/>
      <c r="AI89" s="254"/>
    </row>
    <row r="90" spans="1:35" s="72" customFormat="1" ht="18" customHeight="1">
      <c r="A90" s="194" t="s">
        <v>220</v>
      </c>
      <c r="B90" s="195" t="s">
        <v>37</v>
      </c>
      <c r="C90" s="219"/>
      <c r="D90" s="195" t="s">
        <v>57</v>
      </c>
      <c r="E90" s="220">
        <v>1</v>
      </c>
      <c r="F90" s="288">
        <v>130</v>
      </c>
      <c r="G90" s="95"/>
      <c r="H90" s="96"/>
      <c r="I90" s="97"/>
      <c r="J90" s="98"/>
      <c r="K90" s="99"/>
      <c r="L90" s="100"/>
      <c r="M90" s="101"/>
      <c r="N90" s="102"/>
      <c r="O90" s="103"/>
      <c r="P90" s="282"/>
      <c r="Q90" s="104"/>
      <c r="R90" s="105"/>
      <c r="S90" s="106"/>
      <c r="T90" s="107"/>
      <c r="U90" s="108"/>
      <c r="V90" s="109"/>
      <c r="W90" s="182"/>
      <c r="X90" s="326">
        <f t="shared" si="18"/>
        <v>0</v>
      </c>
      <c r="Y90" s="268">
        <f t="shared" si="19"/>
        <v>0</v>
      </c>
      <c r="Z90" s="257">
        <f t="shared" si="20"/>
        <v>0</v>
      </c>
      <c r="AA90" s="258"/>
      <c r="AB90" s="258"/>
      <c r="AC90" s="258"/>
      <c r="AD90" s="258"/>
      <c r="AE90" s="258"/>
      <c r="AF90" s="258"/>
      <c r="AG90" s="257">
        <f t="shared" ref="AG90:AG93" si="23">$Z90*1</f>
        <v>0</v>
      </c>
      <c r="AH90" s="325"/>
      <c r="AI90" s="254"/>
    </row>
    <row r="91" spans="1:35" s="72" customFormat="1" ht="19.5" customHeight="1">
      <c r="A91" s="194" t="s">
        <v>221</v>
      </c>
      <c r="B91" s="195" t="s">
        <v>37</v>
      </c>
      <c r="C91" s="219"/>
      <c r="D91" s="195" t="s">
        <v>57</v>
      </c>
      <c r="E91" s="220">
        <v>1</v>
      </c>
      <c r="F91" s="288">
        <v>100</v>
      </c>
      <c r="G91" s="95"/>
      <c r="H91" s="96"/>
      <c r="I91" s="97"/>
      <c r="J91" s="98"/>
      <c r="K91" s="99"/>
      <c r="L91" s="100"/>
      <c r="M91" s="101"/>
      <c r="N91" s="102"/>
      <c r="O91" s="103"/>
      <c r="P91" s="282"/>
      <c r="Q91" s="104"/>
      <c r="R91" s="105"/>
      <c r="S91" s="106"/>
      <c r="T91" s="107"/>
      <c r="U91" s="108"/>
      <c r="V91" s="109"/>
      <c r="W91" s="182"/>
      <c r="X91" s="326">
        <f t="shared" si="18"/>
        <v>0</v>
      </c>
      <c r="Y91" s="268">
        <f t="shared" si="19"/>
        <v>0</v>
      </c>
      <c r="Z91" s="257">
        <f t="shared" si="20"/>
        <v>0</v>
      </c>
      <c r="AA91" s="258"/>
      <c r="AB91" s="258"/>
      <c r="AC91" s="258"/>
      <c r="AD91" s="258"/>
      <c r="AE91" s="258"/>
      <c r="AF91" s="258"/>
      <c r="AG91" s="257">
        <f t="shared" si="23"/>
        <v>0</v>
      </c>
      <c r="AH91" s="325"/>
      <c r="AI91" s="254"/>
    </row>
    <row r="92" spans="1:35" s="72" customFormat="1" ht="19.5" customHeight="1">
      <c r="A92" s="194" t="s">
        <v>222</v>
      </c>
      <c r="B92" s="195" t="s">
        <v>37</v>
      </c>
      <c r="C92" s="219"/>
      <c r="D92" s="195" t="s">
        <v>57</v>
      </c>
      <c r="E92" s="220">
        <v>1</v>
      </c>
      <c r="F92" s="288">
        <v>130</v>
      </c>
      <c r="G92" s="95"/>
      <c r="H92" s="96"/>
      <c r="I92" s="97"/>
      <c r="J92" s="98"/>
      <c r="K92" s="99"/>
      <c r="L92" s="100"/>
      <c r="M92" s="101"/>
      <c r="N92" s="102"/>
      <c r="O92" s="103"/>
      <c r="P92" s="282"/>
      <c r="Q92" s="104"/>
      <c r="R92" s="105"/>
      <c r="S92" s="106"/>
      <c r="T92" s="107"/>
      <c r="U92" s="108"/>
      <c r="V92" s="109"/>
      <c r="W92" s="182"/>
      <c r="X92" s="326">
        <f t="shared" si="18"/>
        <v>0</v>
      </c>
      <c r="Y92" s="268">
        <f t="shared" si="19"/>
        <v>0</v>
      </c>
      <c r="Z92" s="257">
        <f t="shared" si="20"/>
        <v>0</v>
      </c>
      <c r="AA92" s="258"/>
      <c r="AB92" s="258"/>
      <c r="AC92" s="258"/>
      <c r="AD92" s="258"/>
      <c r="AE92" s="258"/>
      <c r="AF92" s="258"/>
      <c r="AG92" s="257">
        <f t="shared" si="23"/>
        <v>0</v>
      </c>
      <c r="AH92" s="325"/>
      <c r="AI92" s="254"/>
    </row>
    <row r="93" spans="1:35" s="72" customFormat="1" ht="21" customHeight="1" thickBot="1">
      <c r="A93" s="205" t="s">
        <v>319</v>
      </c>
      <c r="B93" s="206" t="s">
        <v>37</v>
      </c>
      <c r="C93" s="295"/>
      <c r="D93" s="208" t="s">
        <v>57</v>
      </c>
      <c r="E93" s="296">
        <v>1</v>
      </c>
      <c r="F93" s="297">
        <v>130</v>
      </c>
      <c r="G93" s="112"/>
      <c r="H93" s="113"/>
      <c r="I93" s="114"/>
      <c r="J93" s="115"/>
      <c r="K93" s="116"/>
      <c r="L93" s="117"/>
      <c r="M93" s="118"/>
      <c r="N93" s="119"/>
      <c r="O93" s="120"/>
      <c r="P93" s="283"/>
      <c r="Q93" s="122"/>
      <c r="R93" s="123"/>
      <c r="S93" s="124"/>
      <c r="T93" s="125"/>
      <c r="U93" s="126"/>
      <c r="V93" s="127"/>
      <c r="W93" s="182"/>
      <c r="X93" s="275">
        <f t="shared" si="18"/>
        <v>0</v>
      </c>
      <c r="Y93" s="270">
        <f t="shared" si="19"/>
        <v>0</v>
      </c>
      <c r="Z93" s="262">
        <f t="shared" si="20"/>
        <v>0</v>
      </c>
      <c r="AA93" s="263"/>
      <c r="AB93" s="263"/>
      <c r="AC93" s="263"/>
      <c r="AD93" s="263"/>
      <c r="AE93" s="263"/>
      <c r="AF93" s="263"/>
      <c r="AG93" s="262">
        <f t="shared" si="23"/>
        <v>0</v>
      </c>
      <c r="AH93" s="325"/>
      <c r="AI93" s="254"/>
    </row>
    <row r="94" spans="1:35" s="163" customFormat="1" ht="28.2" thickBot="1">
      <c r="A94" s="211" t="s">
        <v>580</v>
      </c>
      <c r="B94" s="187" t="s">
        <v>526</v>
      </c>
      <c r="C94" s="187" t="s">
        <v>527</v>
      </c>
      <c r="D94" s="188" t="s">
        <v>50</v>
      </c>
      <c r="E94" s="188" t="s">
        <v>528</v>
      </c>
      <c r="F94" s="188" t="s">
        <v>529</v>
      </c>
      <c r="G94" s="36" t="s">
        <v>38</v>
      </c>
      <c r="H94" s="37" t="s">
        <v>531</v>
      </c>
      <c r="I94" s="38" t="s">
        <v>532</v>
      </c>
      <c r="J94" s="39" t="s">
        <v>534</v>
      </c>
      <c r="K94" s="40" t="s">
        <v>535</v>
      </c>
      <c r="L94" s="41" t="s">
        <v>39</v>
      </c>
      <c r="M94" s="42" t="s">
        <v>40</v>
      </c>
      <c r="N94" s="43" t="s">
        <v>41</v>
      </c>
      <c r="O94" s="44" t="s">
        <v>536</v>
      </c>
      <c r="P94" s="45" t="s">
        <v>326</v>
      </c>
      <c r="Q94" s="46" t="s">
        <v>42</v>
      </c>
      <c r="R94" s="47" t="s">
        <v>5</v>
      </c>
      <c r="S94" s="48" t="s">
        <v>537</v>
      </c>
      <c r="T94" s="49" t="s">
        <v>349</v>
      </c>
      <c r="U94" s="50" t="s">
        <v>530</v>
      </c>
      <c r="V94" s="51" t="s">
        <v>538</v>
      </c>
      <c r="W94" s="41" t="s">
        <v>533</v>
      </c>
      <c r="X94" s="188" t="s">
        <v>539</v>
      </c>
      <c r="Y94" s="188" t="s">
        <v>541</v>
      </c>
      <c r="Z94" s="246" t="s">
        <v>542</v>
      </c>
      <c r="AA94" s="247" t="s">
        <v>520</v>
      </c>
      <c r="AB94" s="247" t="s">
        <v>521</v>
      </c>
      <c r="AC94" s="247" t="s">
        <v>522</v>
      </c>
      <c r="AD94" s="247" t="s">
        <v>523</v>
      </c>
      <c r="AE94" s="247" t="s">
        <v>543</v>
      </c>
      <c r="AF94" s="247" t="s">
        <v>524</v>
      </c>
      <c r="AG94" s="478" t="s">
        <v>525</v>
      </c>
      <c r="AH94" s="325"/>
      <c r="AI94" s="271"/>
    </row>
    <row r="95" spans="1:35" s="72" customFormat="1" ht="21" customHeight="1">
      <c r="A95" s="189" t="s">
        <v>44</v>
      </c>
      <c r="B95" s="190" t="s">
        <v>33</v>
      </c>
      <c r="C95" s="298"/>
      <c r="D95" s="214" t="s">
        <v>158</v>
      </c>
      <c r="E95" s="201">
        <v>50</v>
      </c>
      <c r="F95" s="299">
        <v>250</v>
      </c>
      <c r="G95" s="147"/>
      <c r="H95" s="148"/>
      <c r="I95" s="149"/>
      <c r="J95" s="150"/>
      <c r="K95" s="151"/>
      <c r="L95" s="152"/>
      <c r="M95" s="153"/>
      <c r="N95" s="154"/>
      <c r="O95" s="155"/>
      <c r="P95" s="284"/>
      <c r="Q95" s="156"/>
      <c r="R95" s="157"/>
      <c r="S95" s="158"/>
      <c r="T95" s="159"/>
      <c r="U95" s="160"/>
      <c r="V95" s="161"/>
      <c r="W95" s="182"/>
      <c r="X95" s="272">
        <f t="shared" ref="X95:X101" si="24">SUM(G95:W95)*F95</f>
        <v>0</v>
      </c>
      <c r="Y95" s="268">
        <f t="shared" ref="Y95:Y105" si="25">SUM(G95:W95)*E95</f>
        <v>0</v>
      </c>
      <c r="Z95" s="252">
        <f t="shared" ref="Z95:Z101" si="26">SUM(G95:W95)</f>
        <v>0</v>
      </c>
      <c r="AA95" s="253"/>
      <c r="AB95" s="327"/>
      <c r="AC95" s="252">
        <f>Z95*50</f>
        <v>0</v>
      </c>
      <c r="AD95" s="327"/>
      <c r="AE95" s="327"/>
      <c r="AF95" s="327"/>
      <c r="AG95" s="327"/>
      <c r="AH95" s="325"/>
      <c r="AI95" s="254"/>
    </row>
    <row r="96" spans="1:35" s="72" customFormat="1" ht="21" customHeight="1">
      <c r="A96" s="194" t="s">
        <v>320</v>
      </c>
      <c r="B96" s="195" t="s">
        <v>488</v>
      </c>
      <c r="C96" s="300"/>
      <c r="D96" s="214" t="s">
        <v>158</v>
      </c>
      <c r="E96" s="201">
        <v>50</v>
      </c>
      <c r="F96" s="288">
        <v>400</v>
      </c>
      <c r="G96" s="95"/>
      <c r="H96" s="96"/>
      <c r="I96" s="97"/>
      <c r="J96" s="98"/>
      <c r="K96" s="99"/>
      <c r="L96" s="100"/>
      <c r="M96" s="101"/>
      <c r="N96" s="102"/>
      <c r="O96" s="103"/>
      <c r="P96" s="282"/>
      <c r="Q96" s="104"/>
      <c r="R96" s="105"/>
      <c r="S96" s="106"/>
      <c r="T96" s="107"/>
      <c r="U96" s="108"/>
      <c r="V96" s="109"/>
      <c r="W96" s="182"/>
      <c r="X96" s="326">
        <f t="shared" si="24"/>
        <v>0</v>
      </c>
      <c r="Y96" s="268">
        <f t="shared" si="25"/>
        <v>0</v>
      </c>
      <c r="Z96" s="257">
        <f t="shared" si="26"/>
        <v>0</v>
      </c>
      <c r="AA96" s="258"/>
      <c r="AB96" s="263"/>
      <c r="AC96" s="252">
        <f>Z96*15</f>
        <v>0</v>
      </c>
      <c r="AD96" s="252">
        <f>Z96*25</f>
        <v>0</v>
      </c>
      <c r="AE96" s="252">
        <f>Z96*10</f>
        <v>0</v>
      </c>
      <c r="AF96" s="263"/>
      <c r="AG96" s="263"/>
      <c r="AH96" s="325"/>
      <c r="AI96" s="254"/>
    </row>
    <row r="97" spans="1:35" s="72" customFormat="1" ht="21" customHeight="1">
      <c r="A97" s="194" t="s">
        <v>321</v>
      </c>
      <c r="B97" s="195" t="s">
        <v>488</v>
      </c>
      <c r="C97" s="300"/>
      <c r="D97" s="214" t="s">
        <v>158</v>
      </c>
      <c r="E97" s="201">
        <v>50</v>
      </c>
      <c r="F97" s="288">
        <v>400</v>
      </c>
      <c r="G97" s="95"/>
      <c r="H97" s="96"/>
      <c r="I97" s="97"/>
      <c r="J97" s="98"/>
      <c r="K97" s="99"/>
      <c r="L97" s="100"/>
      <c r="M97" s="101"/>
      <c r="N97" s="102"/>
      <c r="O97" s="103"/>
      <c r="P97" s="282"/>
      <c r="Q97" s="104"/>
      <c r="R97" s="105"/>
      <c r="S97" s="106"/>
      <c r="T97" s="107"/>
      <c r="U97" s="108"/>
      <c r="V97" s="109"/>
      <c r="W97" s="182"/>
      <c r="X97" s="326">
        <f t="shared" si="24"/>
        <v>0</v>
      </c>
      <c r="Y97" s="268">
        <f t="shared" si="25"/>
        <v>0</v>
      </c>
      <c r="Z97" s="257">
        <f t="shared" si="26"/>
        <v>0</v>
      </c>
      <c r="AA97" s="258"/>
      <c r="AB97" s="252">
        <f>Z97*5</f>
        <v>0</v>
      </c>
      <c r="AC97" s="252">
        <f t="shared" ref="AC97" si="27">Z97*20</f>
        <v>0</v>
      </c>
      <c r="AD97" s="252">
        <f>Z97*20</f>
        <v>0</v>
      </c>
      <c r="AE97" s="252">
        <f t="shared" ref="AE97:AE98" si="28">Z97*5</f>
        <v>0</v>
      </c>
      <c r="AF97" s="263"/>
      <c r="AG97" s="263"/>
      <c r="AH97" s="325"/>
      <c r="AI97" s="254"/>
    </row>
    <row r="98" spans="1:35" s="72" customFormat="1" ht="21" customHeight="1">
      <c r="A98" s="194" t="s">
        <v>322</v>
      </c>
      <c r="B98" s="195" t="s">
        <v>488</v>
      </c>
      <c r="C98" s="300"/>
      <c r="D98" s="214" t="s">
        <v>158</v>
      </c>
      <c r="E98" s="201">
        <v>50</v>
      </c>
      <c r="F98" s="288">
        <v>390</v>
      </c>
      <c r="G98" s="95"/>
      <c r="H98" s="96"/>
      <c r="I98" s="97"/>
      <c r="J98" s="98"/>
      <c r="K98" s="99"/>
      <c r="L98" s="100"/>
      <c r="M98" s="101"/>
      <c r="N98" s="102"/>
      <c r="O98" s="103"/>
      <c r="P98" s="282"/>
      <c r="Q98" s="104"/>
      <c r="R98" s="105"/>
      <c r="S98" s="106"/>
      <c r="T98" s="107"/>
      <c r="U98" s="108"/>
      <c r="V98" s="109"/>
      <c r="W98" s="182"/>
      <c r="X98" s="326">
        <f t="shared" si="24"/>
        <v>0</v>
      </c>
      <c r="Y98" s="268">
        <f t="shared" si="25"/>
        <v>0</v>
      </c>
      <c r="Z98" s="257">
        <f t="shared" si="26"/>
        <v>0</v>
      </c>
      <c r="AA98" s="258"/>
      <c r="AB98" s="263"/>
      <c r="AC98" s="252">
        <f>Z98*30</f>
        <v>0</v>
      </c>
      <c r="AD98" s="252">
        <f>Z98*15</f>
        <v>0</v>
      </c>
      <c r="AE98" s="252">
        <f t="shared" si="28"/>
        <v>0</v>
      </c>
      <c r="AF98" s="263"/>
      <c r="AG98" s="263"/>
      <c r="AH98" s="325"/>
      <c r="AI98" s="254"/>
    </row>
    <row r="99" spans="1:35" s="72" customFormat="1" ht="21" customHeight="1">
      <c r="A99" s="194" t="s">
        <v>323</v>
      </c>
      <c r="B99" s="195" t="s">
        <v>488</v>
      </c>
      <c r="C99" s="300"/>
      <c r="D99" s="214" t="s">
        <v>158</v>
      </c>
      <c r="E99" s="201">
        <v>50</v>
      </c>
      <c r="F99" s="288">
        <v>390</v>
      </c>
      <c r="G99" s="95"/>
      <c r="H99" s="96"/>
      <c r="I99" s="97"/>
      <c r="J99" s="98"/>
      <c r="K99" s="99"/>
      <c r="L99" s="100"/>
      <c r="M99" s="101"/>
      <c r="N99" s="102"/>
      <c r="O99" s="103"/>
      <c r="P99" s="282"/>
      <c r="Q99" s="104"/>
      <c r="R99" s="105"/>
      <c r="S99" s="106"/>
      <c r="T99" s="107"/>
      <c r="U99" s="108"/>
      <c r="V99" s="109"/>
      <c r="W99" s="182"/>
      <c r="X99" s="326">
        <f t="shared" si="24"/>
        <v>0</v>
      </c>
      <c r="Y99" s="268">
        <f t="shared" si="25"/>
        <v>0</v>
      </c>
      <c r="Z99" s="257">
        <f t="shared" si="26"/>
        <v>0</v>
      </c>
      <c r="AA99" s="258"/>
      <c r="AB99" s="263"/>
      <c r="AC99" s="252">
        <f>Z99*15</f>
        <v>0</v>
      </c>
      <c r="AD99" s="252">
        <f>Z99*35</f>
        <v>0</v>
      </c>
      <c r="AE99" s="263"/>
      <c r="AF99" s="263"/>
      <c r="AG99" s="263"/>
      <c r="AH99" s="325"/>
      <c r="AI99" s="254"/>
    </row>
    <row r="100" spans="1:35" s="72" customFormat="1" ht="21" customHeight="1">
      <c r="A100" s="194" t="s">
        <v>324</v>
      </c>
      <c r="B100" s="195" t="s">
        <v>488</v>
      </c>
      <c r="C100" s="300"/>
      <c r="D100" s="214" t="s">
        <v>158</v>
      </c>
      <c r="E100" s="201">
        <v>50</v>
      </c>
      <c r="F100" s="288">
        <v>380</v>
      </c>
      <c r="G100" s="95"/>
      <c r="H100" s="96"/>
      <c r="I100" s="97"/>
      <c r="J100" s="98"/>
      <c r="K100" s="99"/>
      <c r="L100" s="100"/>
      <c r="M100" s="101"/>
      <c r="N100" s="102"/>
      <c r="O100" s="103"/>
      <c r="P100" s="282"/>
      <c r="Q100" s="104"/>
      <c r="R100" s="105"/>
      <c r="S100" s="106"/>
      <c r="T100" s="107"/>
      <c r="U100" s="108"/>
      <c r="V100" s="109"/>
      <c r="W100" s="182"/>
      <c r="X100" s="326">
        <f t="shared" si="24"/>
        <v>0</v>
      </c>
      <c r="Y100" s="268">
        <f t="shared" si="25"/>
        <v>0</v>
      </c>
      <c r="Z100" s="257">
        <f t="shared" si="26"/>
        <v>0</v>
      </c>
      <c r="AA100" s="258"/>
      <c r="AB100" s="252">
        <f>Z100*15</f>
        <v>0</v>
      </c>
      <c r="AC100" s="263"/>
      <c r="AD100" s="252">
        <f>Z100*25</f>
        <v>0</v>
      </c>
      <c r="AE100" s="252">
        <f>Z100*10</f>
        <v>0</v>
      </c>
      <c r="AF100" s="263"/>
      <c r="AG100" s="263"/>
      <c r="AH100" s="325"/>
      <c r="AI100" s="254"/>
    </row>
    <row r="101" spans="1:35" s="72" customFormat="1" ht="21" customHeight="1">
      <c r="A101" s="194" t="s">
        <v>325</v>
      </c>
      <c r="B101" s="195" t="s">
        <v>488</v>
      </c>
      <c r="C101" s="300"/>
      <c r="D101" s="214" t="s">
        <v>158</v>
      </c>
      <c r="E101" s="201">
        <v>50</v>
      </c>
      <c r="F101" s="288">
        <v>380</v>
      </c>
      <c r="G101" s="95"/>
      <c r="H101" s="96"/>
      <c r="I101" s="97"/>
      <c r="J101" s="98"/>
      <c r="K101" s="99"/>
      <c r="L101" s="100"/>
      <c r="M101" s="101"/>
      <c r="N101" s="102"/>
      <c r="O101" s="103"/>
      <c r="P101" s="282"/>
      <c r="Q101" s="104"/>
      <c r="R101" s="105"/>
      <c r="S101" s="106"/>
      <c r="T101" s="107"/>
      <c r="U101" s="108"/>
      <c r="V101" s="109"/>
      <c r="W101" s="182"/>
      <c r="X101" s="326">
        <f t="shared" si="24"/>
        <v>0</v>
      </c>
      <c r="Y101" s="268">
        <f t="shared" si="25"/>
        <v>0</v>
      </c>
      <c r="Z101" s="257">
        <f t="shared" si="26"/>
        <v>0</v>
      </c>
      <c r="AA101" s="258"/>
      <c r="AB101" s="263"/>
      <c r="AC101" s="252">
        <f>Z101*30</f>
        <v>0</v>
      </c>
      <c r="AD101" s="252">
        <f t="shared" ref="AD101" si="29">Z101*10</f>
        <v>0</v>
      </c>
      <c r="AE101" s="252">
        <f>Z101*10</f>
        <v>0</v>
      </c>
      <c r="AF101" s="263"/>
      <c r="AG101" s="263"/>
      <c r="AH101" s="325"/>
      <c r="AI101" s="254"/>
    </row>
    <row r="102" spans="1:35" s="72" customFormat="1" ht="21" customHeight="1">
      <c r="A102" s="194" t="s">
        <v>486</v>
      </c>
      <c r="B102" s="195" t="s">
        <v>489</v>
      </c>
      <c r="C102" s="300"/>
      <c r="D102" s="214" t="s">
        <v>158</v>
      </c>
      <c r="E102" s="201">
        <v>50</v>
      </c>
      <c r="F102" s="288">
        <v>380</v>
      </c>
      <c r="G102" s="95"/>
      <c r="H102" s="96"/>
      <c r="I102" s="97"/>
      <c r="J102" s="98"/>
      <c r="K102" s="99"/>
      <c r="L102" s="100"/>
      <c r="M102" s="101"/>
      <c r="N102" s="102"/>
      <c r="O102" s="103"/>
      <c r="P102" s="282"/>
      <c r="Q102" s="104"/>
      <c r="R102" s="105"/>
      <c r="S102" s="106"/>
      <c r="T102" s="107"/>
      <c r="U102" s="108"/>
      <c r="V102" s="109"/>
      <c r="W102" s="182"/>
      <c r="X102" s="326">
        <f t="shared" ref="X102:X103" si="30">SUM(G102:W102)*F102</f>
        <v>0</v>
      </c>
      <c r="Y102" s="268">
        <f t="shared" si="25"/>
        <v>0</v>
      </c>
      <c r="Z102" s="257">
        <f t="shared" ref="Z102:Z103" si="31">SUM(G102:W102)</f>
        <v>0</v>
      </c>
      <c r="AA102" s="258"/>
      <c r="AB102" s="263"/>
      <c r="AC102" s="252">
        <f t="shared" ref="AC102:AC103" si="32">Z102*30</f>
        <v>0</v>
      </c>
      <c r="AD102" s="252">
        <f t="shared" ref="AD102:AD103" si="33">Z102*10</f>
        <v>0</v>
      </c>
      <c r="AE102" s="252">
        <f t="shared" ref="AE102:AE103" si="34">Z102*10</f>
        <v>0</v>
      </c>
      <c r="AF102" s="263"/>
      <c r="AG102" s="263"/>
      <c r="AH102" s="325"/>
      <c r="AI102" s="254"/>
    </row>
    <row r="103" spans="1:35" s="72" customFormat="1" ht="21" customHeight="1">
      <c r="A103" s="205" t="s">
        <v>487</v>
      </c>
      <c r="B103" s="206" t="s">
        <v>488</v>
      </c>
      <c r="C103" s="295"/>
      <c r="D103" s="301" t="s">
        <v>158</v>
      </c>
      <c r="E103" s="208">
        <v>50</v>
      </c>
      <c r="F103" s="297">
        <v>380</v>
      </c>
      <c r="G103" s="112"/>
      <c r="H103" s="113"/>
      <c r="I103" s="114"/>
      <c r="J103" s="115"/>
      <c r="K103" s="116"/>
      <c r="L103" s="117"/>
      <c r="M103" s="118"/>
      <c r="N103" s="119"/>
      <c r="O103" s="120"/>
      <c r="P103" s="283"/>
      <c r="Q103" s="122"/>
      <c r="R103" s="123"/>
      <c r="S103" s="124"/>
      <c r="T103" s="125"/>
      <c r="U103" s="126"/>
      <c r="V103" s="127"/>
      <c r="W103" s="182"/>
      <c r="X103" s="275">
        <f t="shared" si="30"/>
        <v>0</v>
      </c>
      <c r="Y103" s="270">
        <f t="shared" si="25"/>
        <v>0</v>
      </c>
      <c r="Z103" s="262">
        <f t="shared" si="31"/>
        <v>0</v>
      </c>
      <c r="AA103" s="263"/>
      <c r="AB103" s="263"/>
      <c r="AC103" s="328">
        <f t="shared" si="32"/>
        <v>0</v>
      </c>
      <c r="AD103" s="328">
        <f t="shared" si="33"/>
        <v>0</v>
      </c>
      <c r="AE103" s="328">
        <f t="shared" si="34"/>
        <v>0</v>
      </c>
      <c r="AF103" s="263"/>
      <c r="AG103" s="263"/>
      <c r="AH103" s="325"/>
      <c r="AI103" s="254"/>
    </row>
    <row r="104" spans="1:35" s="72" customFormat="1" ht="21" customHeight="1">
      <c r="A104" s="194" t="s">
        <v>310</v>
      </c>
      <c r="B104" s="195" t="s">
        <v>489</v>
      </c>
      <c r="C104" s="300"/>
      <c r="D104" s="302" t="s">
        <v>158</v>
      </c>
      <c r="E104" s="201">
        <v>50</v>
      </c>
      <c r="F104" s="288">
        <v>260</v>
      </c>
      <c r="G104" s="95"/>
      <c r="H104" s="96"/>
      <c r="I104" s="97"/>
      <c r="J104" s="98"/>
      <c r="K104" s="99"/>
      <c r="L104" s="100"/>
      <c r="M104" s="101"/>
      <c r="N104" s="102"/>
      <c r="O104" s="103"/>
      <c r="P104" s="282"/>
      <c r="Q104" s="104"/>
      <c r="R104" s="105"/>
      <c r="S104" s="106"/>
      <c r="T104" s="107"/>
      <c r="U104" s="108"/>
      <c r="V104" s="109"/>
      <c r="W104" s="91"/>
      <c r="X104" s="326">
        <f>SUM(G104:W104)*F104</f>
        <v>0</v>
      </c>
      <c r="Y104" s="268">
        <f t="shared" si="25"/>
        <v>0</v>
      </c>
      <c r="Z104" s="257">
        <f>SUM(G104:W104)</f>
        <v>0</v>
      </c>
      <c r="AA104" s="258"/>
      <c r="AB104" s="257">
        <f t="shared" ref="AB104" si="35">Z104*10</f>
        <v>0</v>
      </c>
      <c r="AC104" s="257">
        <f>Z104*25</f>
        <v>0</v>
      </c>
      <c r="AD104" s="257">
        <f>Z104*15</f>
        <v>0</v>
      </c>
      <c r="AE104" s="258"/>
      <c r="AF104" s="258"/>
      <c r="AG104" s="258"/>
      <c r="AH104" s="325"/>
      <c r="AI104" s="254"/>
    </row>
    <row r="105" spans="1:35" s="72" customFormat="1" ht="21" customHeight="1" thickBot="1">
      <c r="A105" s="303" t="s">
        <v>492</v>
      </c>
      <c r="B105" s="206" t="s">
        <v>493</v>
      </c>
      <c r="C105" s="304" t="s">
        <v>452</v>
      </c>
      <c r="D105" s="296" t="s">
        <v>158</v>
      </c>
      <c r="E105" s="208">
        <v>50</v>
      </c>
      <c r="F105" s="297">
        <v>1200</v>
      </c>
      <c r="G105" s="112"/>
      <c r="H105" s="113"/>
      <c r="I105" s="114"/>
      <c r="J105" s="115"/>
      <c r="K105" s="116"/>
      <c r="L105" s="117"/>
      <c r="M105" s="118"/>
      <c r="N105" s="119"/>
      <c r="O105" s="120"/>
      <c r="P105" s="283"/>
      <c r="Q105" s="122"/>
      <c r="R105" s="123"/>
      <c r="S105" s="124"/>
      <c r="T105" s="125"/>
      <c r="U105" s="126"/>
      <c r="V105" s="127"/>
      <c r="W105" s="182"/>
      <c r="X105" s="275">
        <f>SUM(G105:W105)*F105</f>
        <v>0</v>
      </c>
      <c r="Y105" s="270">
        <f t="shared" si="25"/>
        <v>0</v>
      </c>
      <c r="Z105" s="262">
        <f>SUM(G105:W105)</f>
        <v>0</v>
      </c>
      <c r="AA105" s="277"/>
      <c r="AB105" s="328">
        <f>Z105*10</f>
        <v>0</v>
      </c>
      <c r="AC105" s="328">
        <f>Z105*20</f>
        <v>0</v>
      </c>
      <c r="AD105" s="328">
        <f>Z105*10</f>
        <v>0</v>
      </c>
      <c r="AE105" s="328">
        <f t="shared" ref="AE105" si="36">Z105*5</f>
        <v>0</v>
      </c>
      <c r="AF105" s="328">
        <f>Z105*5</f>
        <v>0</v>
      </c>
      <c r="AG105" s="277"/>
      <c r="AH105" s="325"/>
      <c r="AI105" s="254"/>
    </row>
    <row r="106" spans="1:35" s="163" customFormat="1" ht="39.6" customHeight="1" thickBot="1">
      <c r="A106" s="488" t="s">
        <v>45</v>
      </c>
      <c r="B106" s="187" t="s">
        <v>526</v>
      </c>
      <c r="C106" s="187" t="s">
        <v>527</v>
      </c>
      <c r="D106" s="188" t="s">
        <v>50</v>
      </c>
      <c r="E106" s="188" t="s">
        <v>528</v>
      </c>
      <c r="F106" s="188" t="s">
        <v>529</v>
      </c>
      <c r="G106" s="36" t="s">
        <v>38</v>
      </c>
      <c r="H106" s="37" t="s">
        <v>531</v>
      </c>
      <c r="I106" s="38" t="s">
        <v>532</v>
      </c>
      <c r="J106" s="39" t="s">
        <v>534</v>
      </c>
      <c r="K106" s="40" t="s">
        <v>535</v>
      </c>
      <c r="L106" s="41" t="s">
        <v>39</v>
      </c>
      <c r="M106" s="42" t="s">
        <v>40</v>
      </c>
      <c r="N106" s="43" t="s">
        <v>41</v>
      </c>
      <c r="O106" s="44" t="s">
        <v>536</v>
      </c>
      <c r="P106" s="45" t="s">
        <v>326</v>
      </c>
      <c r="Q106" s="46" t="s">
        <v>42</v>
      </c>
      <c r="R106" s="47" t="s">
        <v>5</v>
      </c>
      <c r="S106" s="48" t="s">
        <v>537</v>
      </c>
      <c r="T106" s="49" t="s">
        <v>349</v>
      </c>
      <c r="U106" s="50" t="s">
        <v>530</v>
      </c>
      <c r="V106" s="51" t="s">
        <v>538</v>
      </c>
      <c r="W106" s="41" t="s">
        <v>533</v>
      </c>
      <c r="X106" s="188" t="s">
        <v>539</v>
      </c>
      <c r="Y106" s="188" t="s">
        <v>541</v>
      </c>
      <c r="Z106" s="246" t="s">
        <v>542</v>
      </c>
      <c r="AA106" s="247" t="s">
        <v>520</v>
      </c>
      <c r="AB106" s="247" t="s">
        <v>521</v>
      </c>
      <c r="AC106" s="247" t="s">
        <v>522</v>
      </c>
      <c r="AD106" s="247" t="s">
        <v>523</v>
      </c>
      <c r="AE106" s="247" t="s">
        <v>543</v>
      </c>
      <c r="AF106" s="247" t="s">
        <v>524</v>
      </c>
      <c r="AG106" s="248" t="s">
        <v>525</v>
      </c>
      <c r="AH106" s="325"/>
      <c r="AI106" s="271"/>
    </row>
    <row r="107" spans="1:35" s="72" customFormat="1" ht="21" customHeight="1">
      <c r="A107" s="189" t="s">
        <v>95</v>
      </c>
      <c r="B107" s="190" t="s">
        <v>32</v>
      </c>
      <c r="C107" s="298"/>
      <c r="D107" s="214" t="s">
        <v>161</v>
      </c>
      <c r="E107" s="214">
        <v>20</v>
      </c>
      <c r="F107" s="299">
        <v>80</v>
      </c>
      <c r="G107" s="147"/>
      <c r="H107" s="148"/>
      <c r="I107" s="149"/>
      <c r="J107" s="150"/>
      <c r="K107" s="151"/>
      <c r="L107" s="152"/>
      <c r="M107" s="153"/>
      <c r="N107" s="154"/>
      <c r="O107" s="155"/>
      <c r="P107" s="284"/>
      <c r="Q107" s="156"/>
      <c r="R107" s="157"/>
      <c r="S107" s="158"/>
      <c r="T107" s="159"/>
      <c r="U107" s="160"/>
      <c r="V107" s="161"/>
      <c r="W107" s="182"/>
      <c r="X107" s="272">
        <f t="shared" ref="X107:X135" si="37">SUM(G107:W107)*F107</f>
        <v>0</v>
      </c>
      <c r="Y107" s="268">
        <f>SUM(G107:W107)*E107</f>
        <v>0</v>
      </c>
      <c r="Z107" s="252">
        <f t="shared" ref="Z107:Z135" si="38">SUM(G107:W107)</f>
        <v>0</v>
      </c>
      <c r="AA107" s="253"/>
      <c r="AB107" s="252">
        <f>$Z107*20</f>
        <v>0</v>
      </c>
      <c r="AC107" s="253"/>
      <c r="AD107" s="253"/>
      <c r="AE107" s="253"/>
      <c r="AF107" s="253"/>
      <c r="AG107" s="253"/>
      <c r="AH107" s="325"/>
      <c r="AI107" s="254"/>
    </row>
    <row r="108" spans="1:35" s="72" customFormat="1" ht="21" customHeight="1">
      <c r="A108" s="194" t="s">
        <v>223</v>
      </c>
      <c r="B108" s="195" t="s">
        <v>461</v>
      </c>
      <c r="C108" s="300"/>
      <c r="D108" s="302" t="s">
        <v>162</v>
      </c>
      <c r="E108" s="302">
        <v>15</v>
      </c>
      <c r="F108" s="288">
        <v>80</v>
      </c>
      <c r="G108" s="95"/>
      <c r="H108" s="96"/>
      <c r="I108" s="97"/>
      <c r="J108" s="98"/>
      <c r="K108" s="99"/>
      <c r="L108" s="100"/>
      <c r="M108" s="101"/>
      <c r="N108" s="102"/>
      <c r="O108" s="103"/>
      <c r="P108" s="282"/>
      <c r="Q108" s="104"/>
      <c r="R108" s="105"/>
      <c r="S108" s="106"/>
      <c r="T108" s="107"/>
      <c r="U108" s="108"/>
      <c r="V108" s="109"/>
      <c r="W108" s="182"/>
      <c r="X108" s="326">
        <f t="shared" si="37"/>
        <v>0</v>
      </c>
      <c r="Y108" s="268">
        <f t="shared" ref="Y108:Y172" si="39">SUM(G108:W108)*E108</f>
        <v>0</v>
      </c>
      <c r="Z108" s="257">
        <f t="shared" si="38"/>
        <v>0</v>
      </c>
      <c r="AA108" s="258"/>
      <c r="AB108" s="257">
        <f>$Z108*15</f>
        <v>0</v>
      </c>
      <c r="AC108" s="258"/>
      <c r="AD108" s="258"/>
      <c r="AE108" s="258"/>
      <c r="AF108" s="258"/>
      <c r="AG108" s="258"/>
      <c r="AH108" s="325"/>
      <c r="AI108" s="254"/>
    </row>
    <row r="109" spans="1:35" s="72" customFormat="1" ht="21" customHeight="1">
      <c r="A109" s="194" t="s">
        <v>96</v>
      </c>
      <c r="B109" s="195" t="s">
        <v>33</v>
      </c>
      <c r="C109" s="300"/>
      <c r="D109" s="302" t="s">
        <v>163</v>
      </c>
      <c r="E109" s="302">
        <v>10</v>
      </c>
      <c r="F109" s="288">
        <v>80</v>
      </c>
      <c r="G109" s="95"/>
      <c r="H109" s="96"/>
      <c r="I109" s="97"/>
      <c r="J109" s="98"/>
      <c r="K109" s="99"/>
      <c r="L109" s="100"/>
      <c r="M109" s="101"/>
      <c r="N109" s="102"/>
      <c r="O109" s="103"/>
      <c r="P109" s="282"/>
      <c r="Q109" s="104"/>
      <c r="R109" s="105"/>
      <c r="S109" s="106"/>
      <c r="T109" s="107"/>
      <c r="U109" s="108"/>
      <c r="V109" s="109"/>
      <c r="W109" s="182"/>
      <c r="X109" s="326">
        <f t="shared" si="37"/>
        <v>0</v>
      </c>
      <c r="Y109" s="268">
        <f t="shared" si="39"/>
        <v>0</v>
      </c>
      <c r="Z109" s="257">
        <f t="shared" si="38"/>
        <v>0</v>
      </c>
      <c r="AA109" s="258"/>
      <c r="AB109" s="258"/>
      <c r="AC109" s="257">
        <f>$Z109*10</f>
        <v>0</v>
      </c>
      <c r="AD109" s="258"/>
      <c r="AE109" s="258"/>
      <c r="AF109" s="258"/>
      <c r="AG109" s="258"/>
      <c r="AH109" s="325"/>
      <c r="AI109" s="254"/>
    </row>
    <row r="110" spans="1:35" s="72" customFormat="1" ht="21" customHeight="1">
      <c r="A110" s="194" t="s">
        <v>97</v>
      </c>
      <c r="B110" s="195" t="s">
        <v>485</v>
      </c>
      <c r="C110" s="300"/>
      <c r="D110" s="302" t="s">
        <v>163</v>
      </c>
      <c r="E110" s="302">
        <v>10</v>
      </c>
      <c r="F110" s="288">
        <v>82.5</v>
      </c>
      <c r="G110" s="95"/>
      <c r="H110" s="96"/>
      <c r="I110" s="97"/>
      <c r="J110" s="98"/>
      <c r="K110" s="99"/>
      <c r="L110" s="100"/>
      <c r="M110" s="101"/>
      <c r="N110" s="102"/>
      <c r="O110" s="103"/>
      <c r="P110" s="282"/>
      <c r="Q110" s="104"/>
      <c r="R110" s="105"/>
      <c r="S110" s="106"/>
      <c r="T110" s="107"/>
      <c r="U110" s="108"/>
      <c r="V110" s="109"/>
      <c r="W110" s="182"/>
      <c r="X110" s="326">
        <f t="shared" si="37"/>
        <v>0</v>
      </c>
      <c r="Y110" s="268">
        <f t="shared" si="39"/>
        <v>0</v>
      </c>
      <c r="Z110" s="257">
        <f t="shared" si="38"/>
        <v>0</v>
      </c>
      <c r="AA110" s="258"/>
      <c r="AB110" s="258"/>
      <c r="AC110" s="257">
        <f t="shared" ref="AC110:AC114" si="40">$Z110*10</f>
        <v>0</v>
      </c>
      <c r="AD110" s="258"/>
      <c r="AE110" s="258"/>
      <c r="AF110" s="258"/>
      <c r="AG110" s="258"/>
      <c r="AH110" s="325"/>
      <c r="AI110" s="254"/>
    </row>
    <row r="111" spans="1:35" s="72" customFormat="1" ht="21" customHeight="1">
      <c r="A111" s="194" t="s">
        <v>98</v>
      </c>
      <c r="B111" s="195" t="s">
        <v>485</v>
      </c>
      <c r="C111" s="300"/>
      <c r="D111" s="302" t="s">
        <v>164</v>
      </c>
      <c r="E111" s="302">
        <v>10</v>
      </c>
      <c r="F111" s="288">
        <v>87.5</v>
      </c>
      <c r="G111" s="95"/>
      <c r="H111" s="96"/>
      <c r="I111" s="97"/>
      <c r="J111" s="98"/>
      <c r="K111" s="99"/>
      <c r="L111" s="100"/>
      <c r="M111" s="101"/>
      <c r="N111" s="102"/>
      <c r="O111" s="103"/>
      <c r="P111" s="282"/>
      <c r="Q111" s="104"/>
      <c r="R111" s="105"/>
      <c r="S111" s="106"/>
      <c r="T111" s="107"/>
      <c r="U111" s="108"/>
      <c r="V111" s="109"/>
      <c r="W111" s="182"/>
      <c r="X111" s="326">
        <f t="shared" si="37"/>
        <v>0</v>
      </c>
      <c r="Y111" s="268">
        <f t="shared" si="39"/>
        <v>0</v>
      </c>
      <c r="Z111" s="257">
        <f t="shared" si="38"/>
        <v>0</v>
      </c>
      <c r="AA111" s="258"/>
      <c r="AB111" s="258"/>
      <c r="AC111" s="257">
        <f t="shared" si="40"/>
        <v>0</v>
      </c>
      <c r="AD111" s="258"/>
      <c r="AE111" s="258"/>
      <c r="AF111" s="258"/>
      <c r="AG111" s="258"/>
      <c r="AH111" s="325"/>
      <c r="AI111" s="254"/>
    </row>
    <row r="112" spans="1:35" s="72" customFormat="1" ht="21" customHeight="1">
      <c r="A112" s="194" t="s">
        <v>99</v>
      </c>
      <c r="B112" s="195" t="s">
        <v>485</v>
      </c>
      <c r="C112" s="300"/>
      <c r="D112" s="302" t="s">
        <v>164</v>
      </c>
      <c r="E112" s="302">
        <v>10</v>
      </c>
      <c r="F112" s="288">
        <v>87.5</v>
      </c>
      <c r="G112" s="95"/>
      <c r="H112" s="96"/>
      <c r="I112" s="97"/>
      <c r="J112" s="98"/>
      <c r="K112" s="99"/>
      <c r="L112" s="100"/>
      <c r="M112" s="101"/>
      <c r="N112" s="102"/>
      <c r="O112" s="103"/>
      <c r="P112" s="282"/>
      <c r="Q112" s="104"/>
      <c r="R112" s="105"/>
      <c r="S112" s="106"/>
      <c r="T112" s="107"/>
      <c r="U112" s="108"/>
      <c r="V112" s="109"/>
      <c r="W112" s="182"/>
      <c r="X112" s="326">
        <f t="shared" si="37"/>
        <v>0</v>
      </c>
      <c r="Y112" s="268">
        <f t="shared" si="39"/>
        <v>0</v>
      </c>
      <c r="Z112" s="257">
        <f t="shared" si="38"/>
        <v>0</v>
      </c>
      <c r="AA112" s="258"/>
      <c r="AB112" s="258"/>
      <c r="AC112" s="257">
        <f t="shared" si="40"/>
        <v>0</v>
      </c>
      <c r="AD112" s="258"/>
      <c r="AE112" s="258"/>
      <c r="AF112" s="258"/>
      <c r="AG112" s="258"/>
      <c r="AH112" s="325"/>
      <c r="AI112" s="254"/>
    </row>
    <row r="113" spans="1:35" s="72" customFormat="1" ht="21" customHeight="1">
      <c r="A113" s="194" t="s">
        <v>224</v>
      </c>
      <c r="B113" s="195" t="s">
        <v>485</v>
      </c>
      <c r="C113" s="300"/>
      <c r="D113" s="302" t="s">
        <v>163</v>
      </c>
      <c r="E113" s="302">
        <v>10</v>
      </c>
      <c r="F113" s="288">
        <v>87.5</v>
      </c>
      <c r="G113" s="95"/>
      <c r="H113" s="96"/>
      <c r="I113" s="97"/>
      <c r="J113" s="98"/>
      <c r="K113" s="99"/>
      <c r="L113" s="100"/>
      <c r="M113" s="101"/>
      <c r="N113" s="102"/>
      <c r="O113" s="103"/>
      <c r="P113" s="282"/>
      <c r="Q113" s="104"/>
      <c r="R113" s="105"/>
      <c r="S113" s="106"/>
      <c r="T113" s="107"/>
      <c r="U113" s="108"/>
      <c r="V113" s="109"/>
      <c r="W113" s="182"/>
      <c r="X113" s="326">
        <f t="shared" si="37"/>
        <v>0</v>
      </c>
      <c r="Y113" s="268">
        <f t="shared" si="39"/>
        <v>0</v>
      </c>
      <c r="Z113" s="257">
        <f t="shared" si="38"/>
        <v>0</v>
      </c>
      <c r="AA113" s="258"/>
      <c r="AB113" s="258"/>
      <c r="AC113" s="257">
        <f t="shared" si="40"/>
        <v>0</v>
      </c>
      <c r="AD113" s="258"/>
      <c r="AE113" s="258"/>
      <c r="AF113" s="258"/>
      <c r="AG113" s="258"/>
      <c r="AH113" s="325"/>
      <c r="AI113" s="254"/>
    </row>
    <row r="114" spans="1:35" s="72" customFormat="1" ht="21" customHeight="1">
      <c r="A114" s="194" t="s">
        <v>225</v>
      </c>
      <c r="B114" s="195" t="s">
        <v>485</v>
      </c>
      <c r="C114" s="300"/>
      <c r="D114" s="302" t="s">
        <v>165</v>
      </c>
      <c r="E114" s="302">
        <v>10</v>
      </c>
      <c r="F114" s="288">
        <v>87.5</v>
      </c>
      <c r="G114" s="95"/>
      <c r="H114" s="96"/>
      <c r="I114" s="97"/>
      <c r="J114" s="98"/>
      <c r="K114" s="99"/>
      <c r="L114" s="100"/>
      <c r="M114" s="101"/>
      <c r="N114" s="102"/>
      <c r="O114" s="103"/>
      <c r="P114" s="282"/>
      <c r="Q114" s="104"/>
      <c r="R114" s="105"/>
      <c r="S114" s="106"/>
      <c r="T114" s="107"/>
      <c r="U114" s="108"/>
      <c r="V114" s="109"/>
      <c r="W114" s="182"/>
      <c r="X114" s="326">
        <f t="shared" si="37"/>
        <v>0</v>
      </c>
      <c r="Y114" s="268">
        <f t="shared" si="39"/>
        <v>0</v>
      </c>
      <c r="Z114" s="257">
        <f t="shared" si="38"/>
        <v>0</v>
      </c>
      <c r="AA114" s="258"/>
      <c r="AB114" s="258"/>
      <c r="AC114" s="257">
        <f t="shared" si="40"/>
        <v>0</v>
      </c>
      <c r="AD114" s="258"/>
      <c r="AE114" s="258"/>
      <c r="AF114" s="258"/>
      <c r="AG114" s="258"/>
      <c r="AH114" s="325"/>
      <c r="AI114" s="254"/>
    </row>
    <row r="115" spans="1:35" s="72" customFormat="1" ht="21" customHeight="1">
      <c r="A115" s="194" t="s">
        <v>100</v>
      </c>
      <c r="B115" s="195" t="s">
        <v>34</v>
      </c>
      <c r="C115" s="300"/>
      <c r="D115" s="302" t="s">
        <v>166</v>
      </c>
      <c r="E115" s="302">
        <v>10</v>
      </c>
      <c r="F115" s="288">
        <v>110</v>
      </c>
      <c r="G115" s="95"/>
      <c r="H115" s="96"/>
      <c r="I115" s="97"/>
      <c r="J115" s="98"/>
      <c r="K115" s="99"/>
      <c r="L115" s="100"/>
      <c r="M115" s="101"/>
      <c r="N115" s="102"/>
      <c r="O115" s="103"/>
      <c r="P115" s="282"/>
      <c r="Q115" s="104"/>
      <c r="R115" s="105"/>
      <c r="S115" s="106"/>
      <c r="T115" s="107"/>
      <c r="U115" s="108"/>
      <c r="V115" s="109"/>
      <c r="W115" s="182"/>
      <c r="X115" s="326">
        <f t="shared" si="37"/>
        <v>0</v>
      </c>
      <c r="Y115" s="268">
        <f t="shared" si="39"/>
        <v>0</v>
      </c>
      <c r="Z115" s="257">
        <f t="shared" si="38"/>
        <v>0</v>
      </c>
      <c r="AA115" s="258"/>
      <c r="AB115" s="258"/>
      <c r="AC115" s="257"/>
      <c r="AD115" s="257">
        <f>$Z115*10</f>
        <v>0</v>
      </c>
      <c r="AE115" s="258"/>
      <c r="AF115" s="258"/>
      <c r="AG115" s="258"/>
      <c r="AH115" s="325"/>
      <c r="AI115" s="254"/>
    </row>
    <row r="116" spans="1:35" s="72" customFormat="1" ht="21" customHeight="1">
      <c r="A116" s="194" t="s">
        <v>101</v>
      </c>
      <c r="B116" s="195" t="s">
        <v>34</v>
      </c>
      <c r="C116" s="300"/>
      <c r="D116" s="302" t="s">
        <v>166</v>
      </c>
      <c r="E116" s="302">
        <v>10</v>
      </c>
      <c r="F116" s="288">
        <v>120</v>
      </c>
      <c r="G116" s="95"/>
      <c r="H116" s="96"/>
      <c r="I116" s="97"/>
      <c r="J116" s="98"/>
      <c r="K116" s="99"/>
      <c r="L116" s="100"/>
      <c r="M116" s="101"/>
      <c r="N116" s="102"/>
      <c r="O116" s="103"/>
      <c r="P116" s="282"/>
      <c r="Q116" s="104"/>
      <c r="R116" s="105"/>
      <c r="S116" s="106"/>
      <c r="T116" s="107"/>
      <c r="U116" s="108"/>
      <c r="V116" s="109"/>
      <c r="W116" s="182"/>
      <c r="X116" s="326">
        <f t="shared" si="37"/>
        <v>0</v>
      </c>
      <c r="Y116" s="268">
        <f t="shared" si="39"/>
        <v>0</v>
      </c>
      <c r="Z116" s="257">
        <f t="shared" si="38"/>
        <v>0</v>
      </c>
      <c r="AA116" s="258"/>
      <c r="AB116" s="258"/>
      <c r="AC116" s="257"/>
      <c r="AD116" s="257">
        <f>$Z116*10</f>
        <v>0</v>
      </c>
      <c r="AE116" s="258"/>
      <c r="AF116" s="258"/>
      <c r="AG116" s="258"/>
      <c r="AH116" s="325"/>
      <c r="AI116" s="254"/>
    </row>
    <row r="117" spans="1:35" s="72" customFormat="1" ht="21" customHeight="1">
      <c r="A117" s="194" t="s">
        <v>102</v>
      </c>
      <c r="B117" s="195" t="s">
        <v>33</v>
      </c>
      <c r="C117" s="300"/>
      <c r="D117" s="302" t="s">
        <v>163</v>
      </c>
      <c r="E117" s="302">
        <v>5</v>
      </c>
      <c r="F117" s="288">
        <v>80</v>
      </c>
      <c r="G117" s="95"/>
      <c r="H117" s="96"/>
      <c r="I117" s="97"/>
      <c r="J117" s="98"/>
      <c r="K117" s="99"/>
      <c r="L117" s="100"/>
      <c r="M117" s="101"/>
      <c r="N117" s="102"/>
      <c r="O117" s="103"/>
      <c r="P117" s="282"/>
      <c r="Q117" s="104"/>
      <c r="R117" s="105"/>
      <c r="S117" s="106"/>
      <c r="T117" s="107"/>
      <c r="U117" s="108"/>
      <c r="V117" s="109"/>
      <c r="W117" s="182"/>
      <c r="X117" s="326">
        <f t="shared" si="37"/>
        <v>0</v>
      </c>
      <c r="Y117" s="268">
        <f t="shared" si="39"/>
        <v>0</v>
      </c>
      <c r="Z117" s="257">
        <f t="shared" si="38"/>
        <v>0</v>
      </c>
      <c r="AA117" s="258"/>
      <c r="AB117" s="258"/>
      <c r="AC117" s="257">
        <f>$Z117*10</f>
        <v>0</v>
      </c>
      <c r="AD117" s="258"/>
      <c r="AE117" s="258"/>
      <c r="AF117" s="258"/>
      <c r="AG117" s="258"/>
      <c r="AH117" s="325"/>
      <c r="AI117" s="254"/>
    </row>
    <row r="118" spans="1:35" s="72" customFormat="1" ht="21" customHeight="1">
      <c r="A118" s="194" t="s">
        <v>226</v>
      </c>
      <c r="B118" s="195" t="s">
        <v>33</v>
      </c>
      <c r="C118" s="300"/>
      <c r="D118" s="302" t="s">
        <v>162</v>
      </c>
      <c r="E118" s="302">
        <v>10</v>
      </c>
      <c r="F118" s="288">
        <v>85</v>
      </c>
      <c r="G118" s="95"/>
      <c r="H118" s="96"/>
      <c r="I118" s="97"/>
      <c r="J118" s="98"/>
      <c r="K118" s="99"/>
      <c r="L118" s="100"/>
      <c r="M118" s="101"/>
      <c r="N118" s="102"/>
      <c r="O118" s="103"/>
      <c r="P118" s="282"/>
      <c r="Q118" s="104"/>
      <c r="R118" s="105"/>
      <c r="S118" s="106"/>
      <c r="T118" s="107"/>
      <c r="U118" s="108"/>
      <c r="V118" s="109"/>
      <c r="W118" s="182"/>
      <c r="X118" s="326">
        <f t="shared" si="37"/>
        <v>0</v>
      </c>
      <c r="Y118" s="268">
        <f t="shared" si="39"/>
        <v>0</v>
      </c>
      <c r="Z118" s="257">
        <f t="shared" si="38"/>
        <v>0</v>
      </c>
      <c r="AA118" s="258"/>
      <c r="AB118" s="258"/>
      <c r="AC118" s="257">
        <f>$Z118*10</f>
        <v>0</v>
      </c>
      <c r="AD118" s="258"/>
      <c r="AE118" s="258"/>
      <c r="AF118" s="258"/>
      <c r="AG118" s="258"/>
      <c r="AH118" s="325"/>
      <c r="AI118" s="254"/>
    </row>
    <row r="119" spans="1:35" s="72" customFormat="1" ht="21" customHeight="1">
      <c r="A119" s="194" t="s">
        <v>103</v>
      </c>
      <c r="B119" s="195" t="s">
        <v>34</v>
      </c>
      <c r="C119" s="300"/>
      <c r="D119" s="302" t="s">
        <v>162</v>
      </c>
      <c r="E119" s="302">
        <v>10</v>
      </c>
      <c r="F119" s="288">
        <v>135</v>
      </c>
      <c r="G119" s="95"/>
      <c r="H119" s="96"/>
      <c r="I119" s="97"/>
      <c r="J119" s="98"/>
      <c r="K119" s="99"/>
      <c r="L119" s="100"/>
      <c r="M119" s="101"/>
      <c r="N119" s="102"/>
      <c r="O119" s="103"/>
      <c r="P119" s="282"/>
      <c r="Q119" s="104"/>
      <c r="R119" s="105"/>
      <c r="S119" s="106"/>
      <c r="T119" s="107"/>
      <c r="U119" s="108"/>
      <c r="V119" s="109"/>
      <c r="W119" s="182"/>
      <c r="X119" s="326">
        <f t="shared" si="37"/>
        <v>0</v>
      </c>
      <c r="Y119" s="268">
        <f t="shared" si="39"/>
        <v>0</v>
      </c>
      <c r="Z119" s="257">
        <f t="shared" si="38"/>
        <v>0</v>
      </c>
      <c r="AA119" s="258"/>
      <c r="AB119" s="258"/>
      <c r="AC119" s="258"/>
      <c r="AD119" s="257">
        <f>$Z119*10</f>
        <v>0</v>
      </c>
      <c r="AE119" s="257"/>
      <c r="AF119" s="258"/>
      <c r="AG119" s="258"/>
      <c r="AH119" s="325"/>
      <c r="AI119" s="254"/>
    </row>
    <row r="120" spans="1:35" s="72" customFormat="1" ht="21" customHeight="1">
      <c r="A120" s="194" t="s">
        <v>227</v>
      </c>
      <c r="B120" s="195" t="s">
        <v>35</v>
      </c>
      <c r="C120" s="300"/>
      <c r="D120" s="302" t="s">
        <v>162</v>
      </c>
      <c r="E120" s="302">
        <v>5</v>
      </c>
      <c r="F120" s="288">
        <v>85</v>
      </c>
      <c r="G120" s="95"/>
      <c r="H120" s="96"/>
      <c r="I120" s="97"/>
      <c r="J120" s="98"/>
      <c r="K120" s="99"/>
      <c r="L120" s="100"/>
      <c r="M120" s="101"/>
      <c r="N120" s="102"/>
      <c r="O120" s="103"/>
      <c r="P120" s="282"/>
      <c r="Q120" s="104"/>
      <c r="R120" s="105"/>
      <c r="S120" s="106"/>
      <c r="T120" s="107"/>
      <c r="U120" s="108"/>
      <c r="V120" s="109"/>
      <c r="W120" s="182"/>
      <c r="X120" s="326">
        <f t="shared" si="37"/>
        <v>0</v>
      </c>
      <c r="Y120" s="268">
        <f t="shared" si="39"/>
        <v>0</v>
      </c>
      <c r="Z120" s="257">
        <f t="shared" si="38"/>
        <v>0</v>
      </c>
      <c r="AA120" s="258"/>
      <c r="AB120" s="258"/>
      <c r="AC120" s="258"/>
      <c r="AD120" s="258"/>
      <c r="AE120" s="257">
        <f>$Z120*1</f>
        <v>0</v>
      </c>
      <c r="AF120" s="258"/>
      <c r="AG120" s="258"/>
      <c r="AH120" s="325"/>
      <c r="AI120" s="254"/>
    </row>
    <row r="121" spans="1:35" s="72" customFormat="1" ht="21" customHeight="1">
      <c r="A121" s="194" t="s">
        <v>228</v>
      </c>
      <c r="B121" s="195" t="s">
        <v>35</v>
      </c>
      <c r="C121" s="300"/>
      <c r="D121" s="302" t="s">
        <v>162</v>
      </c>
      <c r="E121" s="302">
        <v>5</v>
      </c>
      <c r="F121" s="288">
        <v>85</v>
      </c>
      <c r="G121" s="95"/>
      <c r="H121" s="96"/>
      <c r="I121" s="97"/>
      <c r="J121" s="98"/>
      <c r="K121" s="99"/>
      <c r="L121" s="100"/>
      <c r="M121" s="101"/>
      <c r="N121" s="102"/>
      <c r="O121" s="103"/>
      <c r="P121" s="282"/>
      <c r="Q121" s="104"/>
      <c r="R121" s="105"/>
      <c r="S121" s="106"/>
      <c r="T121" s="107"/>
      <c r="U121" s="108"/>
      <c r="V121" s="109"/>
      <c r="W121" s="182"/>
      <c r="X121" s="326">
        <f t="shared" si="37"/>
        <v>0</v>
      </c>
      <c r="Y121" s="268">
        <f t="shared" si="39"/>
        <v>0</v>
      </c>
      <c r="Z121" s="257">
        <f t="shared" si="38"/>
        <v>0</v>
      </c>
      <c r="AA121" s="258"/>
      <c r="AB121" s="258"/>
      <c r="AC121" s="258"/>
      <c r="AD121" s="258"/>
      <c r="AE121" s="257">
        <f t="shared" ref="AE121:AE122" si="41">$Z121*1</f>
        <v>0</v>
      </c>
      <c r="AF121" s="258"/>
      <c r="AG121" s="258"/>
      <c r="AH121" s="325"/>
      <c r="AI121" s="254"/>
    </row>
    <row r="122" spans="1:35" s="72" customFormat="1" ht="21" customHeight="1">
      <c r="A122" s="194" t="s">
        <v>104</v>
      </c>
      <c r="B122" s="195" t="s">
        <v>35</v>
      </c>
      <c r="C122" s="300"/>
      <c r="D122" s="302" t="s">
        <v>157</v>
      </c>
      <c r="E122" s="302">
        <v>4</v>
      </c>
      <c r="F122" s="288">
        <v>85</v>
      </c>
      <c r="G122" s="95"/>
      <c r="H122" s="96"/>
      <c r="I122" s="97"/>
      <c r="J122" s="98"/>
      <c r="K122" s="99"/>
      <c r="L122" s="100"/>
      <c r="M122" s="101"/>
      <c r="N122" s="102"/>
      <c r="O122" s="103"/>
      <c r="P122" s="282"/>
      <c r="Q122" s="104"/>
      <c r="R122" s="105"/>
      <c r="S122" s="106"/>
      <c r="T122" s="107"/>
      <c r="U122" s="108"/>
      <c r="V122" s="109"/>
      <c r="W122" s="182"/>
      <c r="X122" s="326">
        <f t="shared" si="37"/>
        <v>0</v>
      </c>
      <c r="Y122" s="268">
        <f t="shared" si="39"/>
        <v>0</v>
      </c>
      <c r="Z122" s="257">
        <f t="shared" si="38"/>
        <v>0</v>
      </c>
      <c r="AA122" s="258"/>
      <c r="AB122" s="258"/>
      <c r="AC122" s="258"/>
      <c r="AD122" s="258"/>
      <c r="AE122" s="257">
        <f t="shared" si="41"/>
        <v>0</v>
      </c>
      <c r="AF122" s="258"/>
      <c r="AG122" s="258"/>
      <c r="AH122" s="325"/>
      <c r="AI122" s="254"/>
    </row>
    <row r="123" spans="1:35" s="72" customFormat="1" ht="21" customHeight="1">
      <c r="A123" s="194" t="s">
        <v>105</v>
      </c>
      <c r="B123" s="195" t="s">
        <v>481</v>
      </c>
      <c r="C123" s="300"/>
      <c r="D123" s="302" t="s">
        <v>157</v>
      </c>
      <c r="E123" s="302">
        <v>4</v>
      </c>
      <c r="F123" s="288">
        <v>87.5</v>
      </c>
      <c r="G123" s="95"/>
      <c r="H123" s="96"/>
      <c r="I123" s="97"/>
      <c r="J123" s="98"/>
      <c r="K123" s="99"/>
      <c r="L123" s="100"/>
      <c r="M123" s="101"/>
      <c r="N123" s="102"/>
      <c r="O123" s="103"/>
      <c r="P123" s="282"/>
      <c r="Q123" s="104"/>
      <c r="R123" s="105"/>
      <c r="S123" s="106"/>
      <c r="T123" s="107"/>
      <c r="U123" s="108"/>
      <c r="V123" s="109"/>
      <c r="W123" s="182"/>
      <c r="X123" s="326">
        <f t="shared" si="37"/>
        <v>0</v>
      </c>
      <c r="Y123" s="268">
        <f t="shared" si="39"/>
        <v>0</v>
      </c>
      <c r="Z123" s="257">
        <f t="shared" si="38"/>
        <v>0</v>
      </c>
      <c r="AA123" s="258"/>
      <c r="AB123" s="258"/>
      <c r="AC123" s="258"/>
      <c r="AD123" s="257">
        <f>$Z123*5</f>
        <v>0</v>
      </c>
      <c r="AE123" s="258"/>
      <c r="AF123" s="258"/>
      <c r="AG123" s="258"/>
      <c r="AH123" s="325"/>
      <c r="AI123" s="254"/>
    </row>
    <row r="124" spans="1:35" s="72" customFormat="1" ht="21" customHeight="1">
      <c r="A124" s="194" t="s">
        <v>229</v>
      </c>
      <c r="B124" s="195" t="s">
        <v>33</v>
      </c>
      <c r="C124" s="300"/>
      <c r="D124" s="302" t="s">
        <v>166</v>
      </c>
      <c r="E124" s="302">
        <v>10</v>
      </c>
      <c r="F124" s="288">
        <v>87.5</v>
      </c>
      <c r="G124" s="95"/>
      <c r="H124" s="96"/>
      <c r="I124" s="97"/>
      <c r="J124" s="98"/>
      <c r="K124" s="99"/>
      <c r="L124" s="100"/>
      <c r="M124" s="101"/>
      <c r="N124" s="102"/>
      <c r="O124" s="103"/>
      <c r="P124" s="282"/>
      <c r="Q124" s="104"/>
      <c r="R124" s="105"/>
      <c r="S124" s="106"/>
      <c r="T124" s="107"/>
      <c r="U124" s="108"/>
      <c r="V124" s="109"/>
      <c r="W124" s="182"/>
      <c r="X124" s="326">
        <f t="shared" si="37"/>
        <v>0</v>
      </c>
      <c r="Y124" s="268">
        <f t="shared" si="39"/>
        <v>0</v>
      </c>
      <c r="Z124" s="257">
        <f t="shared" si="38"/>
        <v>0</v>
      </c>
      <c r="AA124" s="258"/>
      <c r="AB124" s="258"/>
      <c r="AC124" s="257">
        <f>$Z124*10</f>
        <v>0</v>
      </c>
      <c r="AD124" s="258"/>
      <c r="AE124" s="258"/>
      <c r="AF124" s="258"/>
      <c r="AG124" s="258"/>
      <c r="AH124" s="325"/>
      <c r="AI124" s="254"/>
    </row>
    <row r="125" spans="1:35" s="72" customFormat="1" ht="21" customHeight="1">
      <c r="A125" s="194" t="s">
        <v>230</v>
      </c>
      <c r="B125" s="195" t="s">
        <v>34</v>
      </c>
      <c r="C125" s="300"/>
      <c r="D125" s="302" t="s">
        <v>166</v>
      </c>
      <c r="E125" s="302">
        <v>10</v>
      </c>
      <c r="F125" s="288">
        <v>115</v>
      </c>
      <c r="G125" s="95"/>
      <c r="H125" s="96"/>
      <c r="I125" s="97"/>
      <c r="J125" s="98"/>
      <c r="K125" s="99"/>
      <c r="L125" s="100"/>
      <c r="M125" s="101"/>
      <c r="N125" s="102"/>
      <c r="O125" s="103"/>
      <c r="P125" s="282"/>
      <c r="Q125" s="104"/>
      <c r="R125" s="105"/>
      <c r="S125" s="106"/>
      <c r="T125" s="107"/>
      <c r="U125" s="108"/>
      <c r="V125" s="109"/>
      <c r="W125" s="182"/>
      <c r="X125" s="326">
        <f t="shared" si="37"/>
        <v>0</v>
      </c>
      <c r="Y125" s="268">
        <f t="shared" si="39"/>
        <v>0</v>
      </c>
      <c r="Z125" s="257">
        <f t="shared" si="38"/>
        <v>0</v>
      </c>
      <c r="AA125" s="258"/>
      <c r="AB125" s="258"/>
      <c r="AC125" s="258"/>
      <c r="AD125" s="257">
        <f>$Z125*10</f>
        <v>0</v>
      </c>
      <c r="AE125" s="258"/>
      <c r="AF125" s="258"/>
      <c r="AG125" s="258"/>
      <c r="AH125" s="325"/>
      <c r="AI125" s="254"/>
    </row>
    <row r="126" spans="1:35" s="72" customFormat="1" ht="21" customHeight="1">
      <c r="A126" s="194" t="s">
        <v>231</v>
      </c>
      <c r="B126" s="195" t="s">
        <v>35</v>
      </c>
      <c r="C126" s="300"/>
      <c r="D126" s="302" t="s">
        <v>167</v>
      </c>
      <c r="E126" s="302">
        <v>5</v>
      </c>
      <c r="F126" s="288">
        <v>110</v>
      </c>
      <c r="G126" s="95"/>
      <c r="H126" s="96"/>
      <c r="I126" s="97"/>
      <c r="J126" s="98"/>
      <c r="K126" s="99"/>
      <c r="L126" s="100"/>
      <c r="M126" s="101"/>
      <c r="N126" s="102"/>
      <c r="O126" s="103"/>
      <c r="P126" s="282"/>
      <c r="Q126" s="104"/>
      <c r="R126" s="105"/>
      <c r="S126" s="106"/>
      <c r="T126" s="107"/>
      <c r="U126" s="108"/>
      <c r="V126" s="109"/>
      <c r="W126" s="182"/>
      <c r="X126" s="326">
        <f t="shared" si="37"/>
        <v>0</v>
      </c>
      <c r="Y126" s="268">
        <f t="shared" si="39"/>
        <v>0</v>
      </c>
      <c r="Z126" s="257">
        <f t="shared" si="38"/>
        <v>0</v>
      </c>
      <c r="AA126" s="258"/>
      <c r="AB126" s="258"/>
      <c r="AC126" s="258"/>
      <c r="AD126" s="258"/>
      <c r="AE126" s="257">
        <f>$Z126*5</f>
        <v>0</v>
      </c>
      <c r="AF126" s="258"/>
      <c r="AG126" s="258"/>
      <c r="AH126" s="325"/>
      <c r="AI126" s="254"/>
    </row>
    <row r="127" spans="1:35" s="72" customFormat="1" ht="21" customHeight="1">
      <c r="A127" s="194" t="s">
        <v>106</v>
      </c>
      <c r="B127" s="195" t="s">
        <v>34</v>
      </c>
      <c r="C127" s="300"/>
      <c r="D127" s="302" t="s">
        <v>167</v>
      </c>
      <c r="E127" s="302">
        <v>5</v>
      </c>
      <c r="F127" s="288">
        <v>90</v>
      </c>
      <c r="G127" s="95"/>
      <c r="H127" s="96"/>
      <c r="I127" s="97"/>
      <c r="J127" s="98"/>
      <c r="K127" s="99"/>
      <c r="L127" s="100"/>
      <c r="M127" s="101"/>
      <c r="N127" s="102"/>
      <c r="O127" s="103"/>
      <c r="P127" s="282"/>
      <c r="Q127" s="104"/>
      <c r="R127" s="105"/>
      <c r="S127" s="106"/>
      <c r="T127" s="107"/>
      <c r="U127" s="108"/>
      <c r="V127" s="109"/>
      <c r="W127" s="182"/>
      <c r="X127" s="326">
        <f t="shared" si="37"/>
        <v>0</v>
      </c>
      <c r="Y127" s="268">
        <f t="shared" si="39"/>
        <v>0</v>
      </c>
      <c r="Z127" s="257">
        <f t="shared" si="38"/>
        <v>0</v>
      </c>
      <c r="AA127" s="258"/>
      <c r="AB127" s="258"/>
      <c r="AC127" s="258"/>
      <c r="AD127" s="257">
        <f>$Z127*5</f>
        <v>0</v>
      </c>
      <c r="AE127" s="258"/>
      <c r="AF127" s="258"/>
      <c r="AG127" s="258"/>
      <c r="AH127" s="325"/>
      <c r="AI127" s="254"/>
    </row>
    <row r="128" spans="1:35" s="72" customFormat="1" ht="21" customHeight="1">
      <c r="A128" s="194" t="s">
        <v>232</v>
      </c>
      <c r="B128" s="195" t="s">
        <v>34</v>
      </c>
      <c r="C128" s="300"/>
      <c r="D128" s="302" t="s">
        <v>167</v>
      </c>
      <c r="E128" s="302">
        <v>5</v>
      </c>
      <c r="F128" s="288">
        <v>95</v>
      </c>
      <c r="G128" s="95"/>
      <c r="H128" s="96"/>
      <c r="I128" s="97"/>
      <c r="J128" s="98"/>
      <c r="K128" s="99"/>
      <c r="L128" s="100"/>
      <c r="M128" s="101"/>
      <c r="N128" s="102"/>
      <c r="O128" s="103"/>
      <c r="P128" s="282"/>
      <c r="Q128" s="104"/>
      <c r="R128" s="105"/>
      <c r="S128" s="106"/>
      <c r="T128" s="107"/>
      <c r="U128" s="108"/>
      <c r="V128" s="109"/>
      <c r="W128" s="182"/>
      <c r="X128" s="326">
        <f t="shared" si="37"/>
        <v>0</v>
      </c>
      <c r="Y128" s="268">
        <f t="shared" si="39"/>
        <v>0</v>
      </c>
      <c r="Z128" s="257">
        <f t="shared" si="38"/>
        <v>0</v>
      </c>
      <c r="AA128" s="258"/>
      <c r="AB128" s="258"/>
      <c r="AC128" s="258"/>
      <c r="AD128" s="257">
        <f>$Z128*4</f>
        <v>0</v>
      </c>
      <c r="AE128" s="258"/>
      <c r="AF128" s="258"/>
      <c r="AG128" s="258"/>
      <c r="AH128" s="325"/>
      <c r="AI128" s="254"/>
    </row>
    <row r="129" spans="1:35" s="72" customFormat="1" ht="21" customHeight="1">
      <c r="A129" s="194" t="s">
        <v>233</v>
      </c>
      <c r="B129" s="195" t="s">
        <v>481</v>
      </c>
      <c r="C129" s="300"/>
      <c r="D129" s="302" t="s">
        <v>167</v>
      </c>
      <c r="E129" s="302">
        <v>5</v>
      </c>
      <c r="F129" s="288">
        <v>110</v>
      </c>
      <c r="G129" s="95"/>
      <c r="H129" s="96"/>
      <c r="I129" s="97"/>
      <c r="J129" s="98"/>
      <c r="K129" s="99"/>
      <c r="L129" s="100"/>
      <c r="M129" s="101"/>
      <c r="N129" s="102"/>
      <c r="O129" s="103"/>
      <c r="P129" s="282"/>
      <c r="Q129" s="104"/>
      <c r="R129" s="105"/>
      <c r="S129" s="106"/>
      <c r="T129" s="107"/>
      <c r="U129" s="108"/>
      <c r="V129" s="109"/>
      <c r="W129" s="182"/>
      <c r="X129" s="326">
        <f t="shared" si="37"/>
        <v>0</v>
      </c>
      <c r="Y129" s="268">
        <f t="shared" si="39"/>
        <v>0</v>
      </c>
      <c r="Z129" s="257">
        <f t="shared" si="38"/>
        <v>0</v>
      </c>
      <c r="AA129" s="258"/>
      <c r="AB129" s="258"/>
      <c r="AC129" s="258"/>
      <c r="AD129" s="258"/>
      <c r="AE129" s="257">
        <f>$Z129*4</f>
        <v>0</v>
      </c>
      <c r="AF129" s="258"/>
      <c r="AG129" s="258"/>
      <c r="AH129" s="325"/>
      <c r="AI129" s="254"/>
    </row>
    <row r="130" spans="1:35" s="72" customFormat="1" ht="21" customHeight="1">
      <c r="A130" s="194" t="s">
        <v>378</v>
      </c>
      <c r="B130" s="195" t="s">
        <v>459</v>
      </c>
      <c r="C130" s="291" t="s">
        <v>346</v>
      </c>
      <c r="D130" s="302" t="s">
        <v>162</v>
      </c>
      <c r="E130" s="302">
        <v>10</v>
      </c>
      <c r="F130" s="288">
        <v>110</v>
      </c>
      <c r="G130" s="95"/>
      <c r="H130" s="96"/>
      <c r="I130" s="97"/>
      <c r="J130" s="98"/>
      <c r="K130" s="99"/>
      <c r="L130" s="100"/>
      <c r="M130" s="101"/>
      <c r="N130" s="102"/>
      <c r="O130" s="103"/>
      <c r="P130" s="282"/>
      <c r="Q130" s="104"/>
      <c r="R130" s="105"/>
      <c r="S130" s="106"/>
      <c r="T130" s="107"/>
      <c r="U130" s="108"/>
      <c r="V130" s="109"/>
      <c r="W130" s="182"/>
      <c r="X130" s="326">
        <f t="shared" si="37"/>
        <v>0</v>
      </c>
      <c r="Y130" s="268">
        <f t="shared" si="39"/>
        <v>0</v>
      </c>
      <c r="Z130" s="257">
        <f t="shared" si="38"/>
        <v>0</v>
      </c>
      <c r="AA130" s="258"/>
      <c r="AB130" s="258"/>
      <c r="AC130" s="257">
        <f>$Z130*10</f>
        <v>0</v>
      </c>
      <c r="AD130" s="258"/>
      <c r="AE130" s="258"/>
      <c r="AF130" s="258"/>
      <c r="AG130" s="258"/>
      <c r="AH130" s="325"/>
      <c r="AI130" s="254"/>
    </row>
    <row r="131" spans="1:35" s="72" customFormat="1" ht="21" customHeight="1">
      <c r="A131" s="194" t="s">
        <v>379</v>
      </c>
      <c r="B131" s="195" t="s">
        <v>34</v>
      </c>
      <c r="C131" s="291" t="s">
        <v>346</v>
      </c>
      <c r="D131" s="302" t="s">
        <v>162</v>
      </c>
      <c r="E131" s="302">
        <v>10</v>
      </c>
      <c r="F131" s="288">
        <v>120</v>
      </c>
      <c r="G131" s="95"/>
      <c r="H131" s="96"/>
      <c r="I131" s="97"/>
      <c r="J131" s="98"/>
      <c r="K131" s="99"/>
      <c r="L131" s="100"/>
      <c r="M131" s="101"/>
      <c r="N131" s="102"/>
      <c r="O131" s="103"/>
      <c r="P131" s="282"/>
      <c r="Q131" s="104"/>
      <c r="R131" s="105"/>
      <c r="S131" s="106"/>
      <c r="T131" s="107"/>
      <c r="U131" s="108"/>
      <c r="V131" s="109"/>
      <c r="W131" s="182"/>
      <c r="X131" s="326">
        <f t="shared" si="37"/>
        <v>0</v>
      </c>
      <c r="Y131" s="268">
        <f t="shared" si="39"/>
        <v>0</v>
      </c>
      <c r="Z131" s="257">
        <f t="shared" si="38"/>
        <v>0</v>
      </c>
      <c r="AA131" s="258"/>
      <c r="AB131" s="258"/>
      <c r="AC131" s="258"/>
      <c r="AD131" s="257">
        <f>$Z131*10</f>
        <v>0</v>
      </c>
      <c r="AE131" s="258"/>
      <c r="AF131" s="258"/>
      <c r="AG131" s="258"/>
      <c r="AH131" s="325"/>
      <c r="AI131" s="254"/>
    </row>
    <row r="132" spans="1:35" s="72" customFormat="1" ht="21" customHeight="1">
      <c r="A132" s="194" t="s">
        <v>380</v>
      </c>
      <c r="B132" s="195" t="s">
        <v>481</v>
      </c>
      <c r="C132" s="291" t="s">
        <v>346</v>
      </c>
      <c r="D132" s="302" t="s">
        <v>163</v>
      </c>
      <c r="E132" s="302">
        <v>10</v>
      </c>
      <c r="F132" s="288">
        <v>105</v>
      </c>
      <c r="G132" s="95"/>
      <c r="H132" s="96"/>
      <c r="I132" s="97"/>
      <c r="J132" s="98"/>
      <c r="K132" s="99"/>
      <c r="L132" s="100"/>
      <c r="M132" s="101"/>
      <c r="N132" s="102"/>
      <c r="O132" s="103"/>
      <c r="P132" s="282"/>
      <c r="Q132" s="104"/>
      <c r="R132" s="105"/>
      <c r="S132" s="106"/>
      <c r="T132" s="107"/>
      <c r="U132" s="108"/>
      <c r="V132" s="109"/>
      <c r="W132" s="182"/>
      <c r="X132" s="326">
        <f t="shared" si="37"/>
        <v>0</v>
      </c>
      <c r="Y132" s="268">
        <f t="shared" si="39"/>
        <v>0</v>
      </c>
      <c r="Z132" s="257">
        <f t="shared" si="38"/>
        <v>0</v>
      </c>
      <c r="AA132" s="258"/>
      <c r="AB132" s="258"/>
      <c r="AC132" s="258"/>
      <c r="AD132" s="257">
        <f>$Z132*5</f>
        <v>0</v>
      </c>
      <c r="AE132" s="258"/>
      <c r="AF132" s="258"/>
      <c r="AG132" s="258"/>
      <c r="AH132" s="325"/>
      <c r="AI132" s="254"/>
    </row>
    <row r="133" spans="1:35" s="72" customFormat="1" ht="21" customHeight="1">
      <c r="A133" s="194" t="s">
        <v>381</v>
      </c>
      <c r="B133" s="195" t="s">
        <v>481</v>
      </c>
      <c r="C133" s="291" t="s">
        <v>346</v>
      </c>
      <c r="D133" s="302" t="s">
        <v>286</v>
      </c>
      <c r="E133" s="302">
        <v>1</v>
      </c>
      <c r="F133" s="288">
        <v>120</v>
      </c>
      <c r="G133" s="95"/>
      <c r="H133" s="96"/>
      <c r="I133" s="97"/>
      <c r="J133" s="98"/>
      <c r="K133" s="99"/>
      <c r="L133" s="100"/>
      <c r="M133" s="101"/>
      <c r="N133" s="102"/>
      <c r="O133" s="103"/>
      <c r="P133" s="282"/>
      <c r="Q133" s="104"/>
      <c r="R133" s="105"/>
      <c r="S133" s="106"/>
      <c r="T133" s="107"/>
      <c r="U133" s="108"/>
      <c r="V133" s="109"/>
      <c r="W133" s="182"/>
      <c r="X133" s="326">
        <f t="shared" si="37"/>
        <v>0</v>
      </c>
      <c r="Y133" s="268">
        <f t="shared" si="39"/>
        <v>0</v>
      </c>
      <c r="Z133" s="257">
        <f t="shared" si="38"/>
        <v>0</v>
      </c>
      <c r="AA133" s="258"/>
      <c r="AB133" s="258"/>
      <c r="AC133" s="258"/>
      <c r="AD133" s="257">
        <f>$Z133*5</f>
        <v>0</v>
      </c>
      <c r="AE133" s="258"/>
      <c r="AF133" s="258"/>
      <c r="AG133" s="258"/>
      <c r="AH133" s="325"/>
      <c r="AI133" s="254"/>
    </row>
    <row r="134" spans="1:35" s="72" customFormat="1" ht="21" customHeight="1">
      <c r="A134" s="194" t="s">
        <v>382</v>
      </c>
      <c r="B134" s="195" t="s">
        <v>484</v>
      </c>
      <c r="C134" s="291" t="s">
        <v>346</v>
      </c>
      <c r="D134" s="302" t="s">
        <v>286</v>
      </c>
      <c r="E134" s="302">
        <v>1</v>
      </c>
      <c r="F134" s="288">
        <v>120</v>
      </c>
      <c r="G134" s="95"/>
      <c r="H134" s="96"/>
      <c r="I134" s="97"/>
      <c r="J134" s="98"/>
      <c r="K134" s="99"/>
      <c r="L134" s="100"/>
      <c r="M134" s="101"/>
      <c r="N134" s="102"/>
      <c r="O134" s="103"/>
      <c r="P134" s="282"/>
      <c r="Q134" s="104"/>
      <c r="R134" s="105"/>
      <c r="S134" s="106"/>
      <c r="T134" s="107"/>
      <c r="U134" s="108"/>
      <c r="V134" s="109"/>
      <c r="W134" s="182"/>
      <c r="X134" s="326">
        <f t="shared" si="37"/>
        <v>0</v>
      </c>
      <c r="Y134" s="268">
        <f t="shared" si="39"/>
        <v>0</v>
      </c>
      <c r="Z134" s="257">
        <f t="shared" si="38"/>
        <v>0</v>
      </c>
      <c r="AA134" s="258"/>
      <c r="AB134" s="258"/>
      <c r="AC134" s="258"/>
      <c r="AD134" s="258"/>
      <c r="AE134" s="257">
        <f>$Z134*5</f>
        <v>0</v>
      </c>
      <c r="AF134" s="258"/>
      <c r="AG134" s="258"/>
      <c r="AH134" s="325"/>
      <c r="AI134" s="254"/>
    </row>
    <row r="135" spans="1:35" s="72" customFormat="1" ht="21" customHeight="1" thickBot="1">
      <c r="A135" s="194" t="s">
        <v>383</v>
      </c>
      <c r="B135" s="195" t="s">
        <v>484</v>
      </c>
      <c r="C135" s="291" t="s">
        <v>346</v>
      </c>
      <c r="D135" s="302" t="s">
        <v>384</v>
      </c>
      <c r="E135" s="302">
        <v>1</v>
      </c>
      <c r="F135" s="288">
        <v>120</v>
      </c>
      <c r="G135" s="95"/>
      <c r="H135" s="96"/>
      <c r="I135" s="97"/>
      <c r="J135" s="98"/>
      <c r="K135" s="99"/>
      <c r="L135" s="100"/>
      <c r="M135" s="101"/>
      <c r="N135" s="102"/>
      <c r="O135" s="103"/>
      <c r="P135" s="282"/>
      <c r="Q135" s="104"/>
      <c r="R135" s="105"/>
      <c r="S135" s="106"/>
      <c r="T135" s="107"/>
      <c r="U135" s="108"/>
      <c r="V135" s="109"/>
      <c r="W135" s="182"/>
      <c r="X135" s="326">
        <f t="shared" si="37"/>
        <v>0</v>
      </c>
      <c r="Y135" s="268">
        <f t="shared" si="39"/>
        <v>0</v>
      </c>
      <c r="Z135" s="257">
        <f t="shared" si="38"/>
        <v>0</v>
      </c>
      <c r="AA135" s="258"/>
      <c r="AB135" s="258"/>
      <c r="AC135" s="258"/>
      <c r="AD135" s="258"/>
      <c r="AE135" s="257">
        <f>$Z135*5</f>
        <v>0</v>
      </c>
      <c r="AF135" s="258"/>
      <c r="AG135" s="258"/>
      <c r="AH135" s="325"/>
      <c r="AI135" s="254"/>
    </row>
    <row r="136" spans="1:35" s="163" customFormat="1" ht="42.6" customHeight="1" thickBot="1">
      <c r="A136" s="305" t="s">
        <v>46</v>
      </c>
      <c r="B136" s="187" t="s">
        <v>526</v>
      </c>
      <c r="C136" s="187" t="s">
        <v>527</v>
      </c>
      <c r="D136" s="188" t="s">
        <v>50</v>
      </c>
      <c r="E136" s="188" t="s">
        <v>528</v>
      </c>
      <c r="F136" s="188" t="s">
        <v>529</v>
      </c>
      <c r="G136" s="36" t="s">
        <v>38</v>
      </c>
      <c r="H136" s="37" t="s">
        <v>531</v>
      </c>
      <c r="I136" s="38" t="s">
        <v>532</v>
      </c>
      <c r="J136" s="39" t="s">
        <v>534</v>
      </c>
      <c r="K136" s="40" t="s">
        <v>535</v>
      </c>
      <c r="L136" s="41" t="s">
        <v>39</v>
      </c>
      <c r="M136" s="42" t="s">
        <v>40</v>
      </c>
      <c r="N136" s="43" t="s">
        <v>41</v>
      </c>
      <c r="O136" s="44" t="s">
        <v>536</v>
      </c>
      <c r="P136" s="45" t="s">
        <v>326</v>
      </c>
      <c r="Q136" s="46" t="s">
        <v>42</v>
      </c>
      <c r="R136" s="47" t="s">
        <v>5</v>
      </c>
      <c r="S136" s="48" t="s">
        <v>537</v>
      </c>
      <c r="T136" s="49" t="s">
        <v>349</v>
      </c>
      <c r="U136" s="50" t="s">
        <v>530</v>
      </c>
      <c r="V136" s="51" t="s">
        <v>538</v>
      </c>
      <c r="W136" s="41" t="s">
        <v>533</v>
      </c>
      <c r="X136" s="188" t="s">
        <v>539</v>
      </c>
      <c r="Y136" s="188" t="s">
        <v>541</v>
      </c>
      <c r="Z136" s="246" t="s">
        <v>542</v>
      </c>
      <c r="AA136" s="247" t="s">
        <v>520</v>
      </c>
      <c r="AB136" s="247" t="s">
        <v>521</v>
      </c>
      <c r="AC136" s="247" t="s">
        <v>522</v>
      </c>
      <c r="AD136" s="247" t="s">
        <v>523</v>
      </c>
      <c r="AE136" s="247" t="s">
        <v>543</v>
      </c>
      <c r="AF136" s="247" t="s">
        <v>524</v>
      </c>
      <c r="AG136" s="248" t="s">
        <v>525</v>
      </c>
      <c r="AH136" s="325"/>
      <c r="AI136" s="271"/>
    </row>
    <row r="137" spans="1:35" s="72" customFormat="1" ht="15.75" customHeight="1">
      <c r="A137" s="189" t="s">
        <v>107</v>
      </c>
      <c r="B137" s="190" t="s">
        <v>32</v>
      </c>
      <c r="C137" s="226"/>
      <c r="D137" s="217" t="s">
        <v>170</v>
      </c>
      <c r="E137" s="190">
        <v>20</v>
      </c>
      <c r="F137" s="306">
        <v>80</v>
      </c>
      <c r="G137" s="55"/>
      <c r="H137" s="56"/>
      <c r="I137" s="57"/>
      <c r="J137" s="58"/>
      <c r="K137" s="59"/>
      <c r="L137" s="60"/>
      <c r="M137" s="61"/>
      <c r="N137" s="62"/>
      <c r="O137" s="63"/>
      <c r="P137" s="64"/>
      <c r="Q137" s="165"/>
      <c r="R137" s="166"/>
      <c r="S137" s="67"/>
      <c r="T137" s="68"/>
      <c r="U137" s="69"/>
      <c r="V137" s="70"/>
      <c r="W137" s="182"/>
      <c r="X137" s="272">
        <f t="shared" ref="X137:X151" si="42">SUM(G137:W137)*F137</f>
        <v>0</v>
      </c>
      <c r="Y137" s="268">
        <f t="shared" si="39"/>
        <v>0</v>
      </c>
      <c r="Z137" s="252">
        <f t="shared" ref="Z137:Z151" si="43">SUM(G137:W137)</f>
        <v>0</v>
      </c>
      <c r="AA137" s="253"/>
      <c r="AB137" s="252">
        <f>$Z137*20</f>
        <v>0</v>
      </c>
      <c r="AC137" s="253"/>
      <c r="AD137" s="253"/>
      <c r="AE137" s="253"/>
      <c r="AF137" s="253"/>
      <c r="AG137" s="253"/>
      <c r="AH137" s="325"/>
      <c r="AI137" s="254"/>
    </row>
    <row r="138" spans="1:35" s="72" customFormat="1" ht="15.75" customHeight="1">
      <c r="A138" s="194" t="s">
        <v>108</v>
      </c>
      <c r="B138" s="195" t="s">
        <v>32</v>
      </c>
      <c r="C138" s="228"/>
      <c r="D138" s="220" t="s">
        <v>52</v>
      </c>
      <c r="E138" s="195">
        <v>25</v>
      </c>
      <c r="F138" s="307">
        <v>80</v>
      </c>
      <c r="G138" s="75"/>
      <c r="H138" s="76"/>
      <c r="I138" s="77"/>
      <c r="J138" s="78"/>
      <c r="K138" s="79"/>
      <c r="L138" s="80"/>
      <c r="M138" s="81"/>
      <c r="N138" s="82"/>
      <c r="O138" s="83"/>
      <c r="P138" s="84"/>
      <c r="Q138" s="93"/>
      <c r="R138" s="94"/>
      <c r="S138" s="87"/>
      <c r="T138" s="88"/>
      <c r="U138" s="89"/>
      <c r="V138" s="90"/>
      <c r="W138" s="182"/>
      <c r="X138" s="326">
        <f t="shared" si="42"/>
        <v>0</v>
      </c>
      <c r="Y138" s="268">
        <f t="shared" si="39"/>
        <v>0</v>
      </c>
      <c r="Z138" s="257">
        <f t="shared" si="43"/>
        <v>0</v>
      </c>
      <c r="AA138" s="258"/>
      <c r="AB138" s="257">
        <f>$Z138*25</f>
        <v>0</v>
      </c>
      <c r="AC138" s="258"/>
      <c r="AD138" s="258"/>
      <c r="AE138" s="258"/>
      <c r="AF138" s="258"/>
      <c r="AG138" s="258"/>
      <c r="AH138" s="325"/>
      <c r="AI138" s="254"/>
    </row>
    <row r="139" spans="1:35" s="72" customFormat="1" ht="15.75" customHeight="1">
      <c r="A139" s="194" t="s">
        <v>234</v>
      </c>
      <c r="B139" s="195" t="s">
        <v>32</v>
      </c>
      <c r="C139" s="228"/>
      <c r="D139" s="220" t="s">
        <v>168</v>
      </c>
      <c r="E139" s="195">
        <v>20</v>
      </c>
      <c r="F139" s="307">
        <v>80</v>
      </c>
      <c r="G139" s="75"/>
      <c r="H139" s="76"/>
      <c r="I139" s="77"/>
      <c r="J139" s="78"/>
      <c r="K139" s="79"/>
      <c r="L139" s="80"/>
      <c r="M139" s="81"/>
      <c r="N139" s="82"/>
      <c r="O139" s="83"/>
      <c r="P139" s="84"/>
      <c r="Q139" s="93"/>
      <c r="R139" s="94"/>
      <c r="S139" s="87"/>
      <c r="T139" s="88"/>
      <c r="U139" s="89"/>
      <c r="V139" s="90"/>
      <c r="W139" s="182"/>
      <c r="X139" s="326">
        <f t="shared" si="42"/>
        <v>0</v>
      </c>
      <c r="Y139" s="268">
        <f t="shared" si="39"/>
        <v>0</v>
      </c>
      <c r="Z139" s="257">
        <f t="shared" si="43"/>
        <v>0</v>
      </c>
      <c r="AA139" s="258"/>
      <c r="AB139" s="257">
        <f t="shared" ref="AB139" si="44">$Z139*20</f>
        <v>0</v>
      </c>
      <c r="AC139" s="258"/>
      <c r="AD139" s="258"/>
      <c r="AE139" s="258"/>
      <c r="AF139" s="258"/>
      <c r="AG139" s="258"/>
      <c r="AH139" s="325"/>
      <c r="AI139" s="254"/>
    </row>
    <row r="140" spans="1:35" s="72" customFormat="1" ht="16.5" customHeight="1">
      <c r="A140" s="194" t="s">
        <v>109</v>
      </c>
      <c r="B140" s="195" t="s">
        <v>33</v>
      </c>
      <c r="C140" s="228"/>
      <c r="D140" s="220" t="s">
        <v>163</v>
      </c>
      <c r="E140" s="195">
        <v>10</v>
      </c>
      <c r="F140" s="307">
        <v>80</v>
      </c>
      <c r="G140" s="75"/>
      <c r="H140" s="76"/>
      <c r="I140" s="77"/>
      <c r="J140" s="78"/>
      <c r="K140" s="79"/>
      <c r="L140" s="80"/>
      <c r="M140" s="81"/>
      <c r="N140" s="82"/>
      <c r="O140" s="83"/>
      <c r="P140" s="84"/>
      <c r="Q140" s="93"/>
      <c r="R140" s="94"/>
      <c r="S140" s="87"/>
      <c r="T140" s="88"/>
      <c r="U140" s="89"/>
      <c r="V140" s="90"/>
      <c r="W140" s="182"/>
      <c r="X140" s="326">
        <f t="shared" si="42"/>
        <v>0</v>
      </c>
      <c r="Y140" s="268">
        <f t="shared" si="39"/>
        <v>0</v>
      </c>
      <c r="Z140" s="257">
        <f t="shared" si="43"/>
        <v>0</v>
      </c>
      <c r="AA140" s="258"/>
      <c r="AB140" s="258"/>
      <c r="AC140" s="257">
        <f>$Z140*10</f>
        <v>0</v>
      </c>
      <c r="AD140" s="258"/>
      <c r="AE140" s="258"/>
      <c r="AF140" s="258"/>
      <c r="AG140" s="258"/>
      <c r="AH140" s="325"/>
      <c r="AI140" s="254"/>
    </row>
    <row r="141" spans="1:35" s="72" customFormat="1" ht="16.5" customHeight="1">
      <c r="A141" s="194" t="s">
        <v>110</v>
      </c>
      <c r="B141" s="195" t="s">
        <v>33</v>
      </c>
      <c r="C141" s="228"/>
      <c r="D141" s="220" t="s">
        <v>162</v>
      </c>
      <c r="E141" s="195">
        <v>10</v>
      </c>
      <c r="F141" s="307">
        <v>80</v>
      </c>
      <c r="G141" s="75"/>
      <c r="H141" s="76"/>
      <c r="I141" s="77"/>
      <c r="J141" s="78"/>
      <c r="K141" s="79"/>
      <c r="L141" s="80"/>
      <c r="M141" s="81"/>
      <c r="N141" s="82"/>
      <c r="O141" s="83"/>
      <c r="P141" s="84"/>
      <c r="Q141" s="93"/>
      <c r="R141" s="94"/>
      <c r="S141" s="87"/>
      <c r="T141" s="88"/>
      <c r="U141" s="89"/>
      <c r="V141" s="90"/>
      <c r="W141" s="182"/>
      <c r="X141" s="326">
        <f t="shared" si="42"/>
        <v>0</v>
      </c>
      <c r="Y141" s="268">
        <f t="shared" si="39"/>
        <v>0</v>
      </c>
      <c r="Z141" s="257">
        <f t="shared" si="43"/>
        <v>0</v>
      </c>
      <c r="AA141" s="258"/>
      <c r="AB141" s="258"/>
      <c r="AC141" s="257">
        <f t="shared" ref="AC141:AC146" si="45">$Z141*10</f>
        <v>0</v>
      </c>
      <c r="AD141" s="258"/>
      <c r="AE141" s="258"/>
      <c r="AF141" s="258"/>
      <c r="AG141" s="258"/>
      <c r="AH141" s="325"/>
      <c r="AI141" s="254"/>
    </row>
    <row r="142" spans="1:35" s="72" customFormat="1" ht="15.75" customHeight="1">
      <c r="A142" s="194" t="s">
        <v>111</v>
      </c>
      <c r="B142" s="195" t="s">
        <v>33</v>
      </c>
      <c r="C142" s="228"/>
      <c r="D142" s="220" t="s">
        <v>163</v>
      </c>
      <c r="E142" s="195">
        <v>10</v>
      </c>
      <c r="F142" s="307">
        <v>80</v>
      </c>
      <c r="G142" s="75"/>
      <c r="H142" s="76"/>
      <c r="I142" s="77"/>
      <c r="J142" s="78"/>
      <c r="K142" s="79"/>
      <c r="L142" s="80"/>
      <c r="M142" s="81"/>
      <c r="N142" s="82"/>
      <c r="O142" s="83"/>
      <c r="P142" s="84"/>
      <c r="Q142" s="93"/>
      <c r="R142" s="94"/>
      <c r="S142" s="87"/>
      <c r="T142" s="88"/>
      <c r="U142" s="89"/>
      <c r="V142" s="90"/>
      <c r="W142" s="182"/>
      <c r="X142" s="326">
        <f t="shared" si="42"/>
        <v>0</v>
      </c>
      <c r="Y142" s="268">
        <f t="shared" si="39"/>
        <v>0</v>
      </c>
      <c r="Z142" s="257">
        <f t="shared" si="43"/>
        <v>0</v>
      </c>
      <c r="AA142" s="258"/>
      <c r="AB142" s="258"/>
      <c r="AC142" s="257">
        <f t="shared" si="45"/>
        <v>0</v>
      </c>
      <c r="AD142" s="258"/>
      <c r="AE142" s="258"/>
      <c r="AF142" s="258"/>
      <c r="AG142" s="258"/>
      <c r="AH142" s="325"/>
      <c r="AI142" s="254"/>
    </row>
    <row r="143" spans="1:35" s="72" customFormat="1" ht="16.5" customHeight="1">
      <c r="A143" s="194" t="s">
        <v>235</v>
      </c>
      <c r="B143" s="195" t="s">
        <v>33</v>
      </c>
      <c r="C143" s="228"/>
      <c r="D143" s="220" t="s">
        <v>162</v>
      </c>
      <c r="E143" s="195">
        <v>10</v>
      </c>
      <c r="F143" s="307">
        <v>80</v>
      </c>
      <c r="G143" s="75"/>
      <c r="H143" s="76"/>
      <c r="I143" s="77"/>
      <c r="J143" s="78"/>
      <c r="K143" s="79"/>
      <c r="L143" s="80"/>
      <c r="M143" s="81"/>
      <c r="N143" s="82"/>
      <c r="O143" s="83"/>
      <c r="P143" s="84"/>
      <c r="Q143" s="93"/>
      <c r="R143" s="94"/>
      <c r="S143" s="87"/>
      <c r="T143" s="88"/>
      <c r="U143" s="89"/>
      <c r="V143" s="90"/>
      <c r="W143" s="182"/>
      <c r="X143" s="326">
        <f t="shared" si="42"/>
        <v>0</v>
      </c>
      <c r="Y143" s="268">
        <f t="shared" si="39"/>
        <v>0</v>
      </c>
      <c r="Z143" s="257">
        <f t="shared" si="43"/>
        <v>0</v>
      </c>
      <c r="AA143" s="258"/>
      <c r="AB143" s="258"/>
      <c r="AC143" s="257">
        <f t="shared" si="45"/>
        <v>0</v>
      </c>
      <c r="AD143" s="258"/>
      <c r="AE143" s="258"/>
      <c r="AF143" s="258"/>
      <c r="AG143" s="258"/>
      <c r="AH143" s="325"/>
      <c r="AI143" s="254"/>
    </row>
    <row r="144" spans="1:35" s="72" customFormat="1" ht="19.5" customHeight="1">
      <c r="A144" s="194" t="s">
        <v>112</v>
      </c>
      <c r="B144" s="195" t="s">
        <v>33</v>
      </c>
      <c r="C144" s="228"/>
      <c r="D144" s="220" t="s">
        <v>163</v>
      </c>
      <c r="E144" s="195">
        <v>10</v>
      </c>
      <c r="F144" s="307">
        <v>85</v>
      </c>
      <c r="G144" s="75"/>
      <c r="H144" s="76"/>
      <c r="I144" s="77"/>
      <c r="J144" s="78"/>
      <c r="K144" s="79"/>
      <c r="L144" s="80"/>
      <c r="M144" s="81"/>
      <c r="N144" s="82"/>
      <c r="O144" s="83"/>
      <c r="P144" s="84"/>
      <c r="Q144" s="93"/>
      <c r="R144" s="94"/>
      <c r="S144" s="87"/>
      <c r="T144" s="88"/>
      <c r="U144" s="89"/>
      <c r="V144" s="90"/>
      <c r="W144" s="182"/>
      <c r="X144" s="326">
        <f t="shared" si="42"/>
        <v>0</v>
      </c>
      <c r="Y144" s="268">
        <f t="shared" si="39"/>
        <v>0</v>
      </c>
      <c r="Z144" s="257">
        <f t="shared" si="43"/>
        <v>0</v>
      </c>
      <c r="AA144" s="258"/>
      <c r="AB144" s="258"/>
      <c r="AC144" s="257">
        <f t="shared" si="45"/>
        <v>0</v>
      </c>
      <c r="AD144" s="258"/>
      <c r="AE144" s="258"/>
      <c r="AF144" s="258"/>
      <c r="AG144" s="258"/>
      <c r="AH144" s="325"/>
      <c r="AI144" s="254"/>
    </row>
    <row r="145" spans="1:35" s="72" customFormat="1" ht="16.5" customHeight="1">
      <c r="A145" s="194" t="s">
        <v>236</v>
      </c>
      <c r="B145" s="195" t="s">
        <v>34</v>
      </c>
      <c r="C145" s="228"/>
      <c r="D145" s="220" t="s">
        <v>163</v>
      </c>
      <c r="E145" s="195">
        <v>10</v>
      </c>
      <c r="F145" s="307">
        <v>90</v>
      </c>
      <c r="G145" s="75"/>
      <c r="H145" s="76"/>
      <c r="I145" s="77"/>
      <c r="J145" s="78"/>
      <c r="K145" s="79"/>
      <c r="L145" s="80"/>
      <c r="M145" s="81"/>
      <c r="N145" s="82"/>
      <c r="O145" s="83"/>
      <c r="P145" s="84"/>
      <c r="Q145" s="93"/>
      <c r="R145" s="94"/>
      <c r="S145" s="87"/>
      <c r="T145" s="88"/>
      <c r="U145" s="89"/>
      <c r="V145" s="90"/>
      <c r="W145" s="182"/>
      <c r="X145" s="326">
        <f t="shared" si="42"/>
        <v>0</v>
      </c>
      <c r="Y145" s="268">
        <f t="shared" si="39"/>
        <v>0</v>
      </c>
      <c r="Z145" s="257">
        <f t="shared" si="43"/>
        <v>0</v>
      </c>
      <c r="AA145" s="258"/>
      <c r="AB145" s="258"/>
      <c r="AC145" s="258"/>
      <c r="AD145" s="257">
        <f>$Z145*10</f>
        <v>0</v>
      </c>
      <c r="AE145" s="258"/>
      <c r="AF145" s="258"/>
      <c r="AG145" s="258"/>
      <c r="AH145" s="325"/>
      <c r="AI145" s="254"/>
    </row>
    <row r="146" spans="1:35" s="72" customFormat="1" ht="15.75" customHeight="1">
      <c r="A146" s="194" t="s">
        <v>237</v>
      </c>
      <c r="B146" s="195" t="s">
        <v>459</v>
      </c>
      <c r="C146" s="228"/>
      <c r="D146" s="220" t="s">
        <v>164</v>
      </c>
      <c r="E146" s="195">
        <v>10</v>
      </c>
      <c r="F146" s="307">
        <v>110</v>
      </c>
      <c r="G146" s="75"/>
      <c r="H146" s="76"/>
      <c r="I146" s="77"/>
      <c r="J146" s="78"/>
      <c r="K146" s="79"/>
      <c r="L146" s="80"/>
      <c r="M146" s="81"/>
      <c r="N146" s="82"/>
      <c r="O146" s="83"/>
      <c r="P146" s="84"/>
      <c r="Q146" s="93"/>
      <c r="R146" s="94"/>
      <c r="S146" s="87"/>
      <c r="T146" s="88"/>
      <c r="U146" s="89"/>
      <c r="V146" s="90"/>
      <c r="W146" s="182"/>
      <c r="X146" s="326">
        <f t="shared" si="42"/>
        <v>0</v>
      </c>
      <c r="Y146" s="268">
        <f t="shared" si="39"/>
        <v>0</v>
      </c>
      <c r="Z146" s="257">
        <f t="shared" si="43"/>
        <v>0</v>
      </c>
      <c r="AA146" s="258"/>
      <c r="AB146" s="258"/>
      <c r="AC146" s="257">
        <f t="shared" si="45"/>
        <v>0</v>
      </c>
      <c r="AD146" s="258"/>
      <c r="AE146" s="258"/>
      <c r="AF146" s="258"/>
      <c r="AG146" s="258"/>
      <c r="AH146" s="325"/>
      <c r="AI146" s="254"/>
    </row>
    <row r="147" spans="1:35" s="72" customFormat="1" ht="16.5" customHeight="1">
      <c r="A147" s="194" t="s">
        <v>238</v>
      </c>
      <c r="B147" s="195" t="s">
        <v>34</v>
      </c>
      <c r="C147" s="228"/>
      <c r="D147" s="220" t="s">
        <v>163</v>
      </c>
      <c r="E147" s="195">
        <v>10</v>
      </c>
      <c r="F147" s="307">
        <v>120</v>
      </c>
      <c r="G147" s="75"/>
      <c r="H147" s="76"/>
      <c r="I147" s="77"/>
      <c r="J147" s="78"/>
      <c r="K147" s="79"/>
      <c r="L147" s="80"/>
      <c r="M147" s="81"/>
      <c r="N147" s="82"/>
      <c r="O147" s="83"/>
      <c r="P147" s="84"/>
      <c r="Q147" s="93"/>
      <c r="R147" s="94"/>
      <c r="S147" s="87"/>
      <c r="T147" s="88"/>
      <c r="U147" s="89"/>
      <c r="V147" s="90"/>
      <c r="W147" s="182"/>
      <c r="X147" s="326">
        <f t="shared" si="42"/>
        <v>0</v>
      </c>
      <c r="Y147" s="268">
        <f t="shared" si="39"/>
        <v>0</v>
      </c>
      <c r="Z147" s="257">
        <f t="shared" si="43"/>
        <v>0</v>
      </c>
      <c r="AA147" s="258"/>
      <c r="AB147" s="258"/>
      <c r="AC147" s="258"/>
      <c r="AD147" s="257">
        <f t="shared" ref="AD147:AD151" si="46">$Z147*10</f>
        <v>0</v>
      </c>
      <c r="AE147" s="258"/>
      <c r="AF147" s="258"/>
      <c r="AG147" s="258"/>
      <c r="AH147" s="325"/>
      <c r="AI147" s="254"/>
    </row>
    <row r="148" spans="1:35" s="72" customFormat="1" ht="16.5" customHeight="1">
      <c r="A148" s="194" t="s">
        <v>113</v>
      </c>
      <c r="B148" s="195" t="s">
        <v>34</v>
      </c>
      <c r="C148" s="228"/>
      <c r="D148" s="220" t="s">
        <v>158</v>
      </c>
      <c r="E148" s="195">
        <v>10</v>
      </c>
      <c r="F148" s="307">
        <v>110</v>
      </c>
      <c r="G148" s="75"/>
      <c r="H148" s="76"/>
      <c r="I148" s="77"/>
      <c r="J148" s="78"/>
      <c r="K148" s="79"/>
      <c r="L148" s="80"/>
      <c r="M148" s="81"/>
      <c r="N148" s="82"/>
      <c r="O148" s="83"/>
      <c r="P148" s="84"/>
      <c r="Q148" s="93"/>
      <c r="R148" s="94"/>
      <c r="S148" s="87"/>
      <c r="T148" s="88"/>
      <c r="U148" s="89"/>
      <c r="V148" s="90"/>
      <c r="W148" s="182"/>
      <c r="X148" s="326">
        <f t="shared" si="42"/>
        <v>0</v>
      </c>
      <c r="Y148" s="268">
        <f t="shared" si="39"/>
        <v>0</v>
      </c>
      <c r="Z148" s="257">
        <f t="shared" si="43"/>
        <v>0</v>
      </c>
      <c r="AA148" s="258"/>
      <c r="AB148" s="258"/>
      <c r="AC148" s="258"/>
      <c r="AD148" s="257">
        <f t="shared" si="46"/>
        <v>0</v>
      </c>
      <c r="AE148" s="258"/>
      <c r="AF148" s="258"/>
      <c r="AG148" s="258"/>
      <c r="AH148" s="325"/>
      <c r="AI148" s="254"/>
    </row>
    <row r="149" spans="1:35" s="72" customFormat="1" ht="15.75" customHeight="1">
      <c r="A149" s="194" t="s">
        <v>114</v>
      </c>
      <c r="B149" s="195" t="s">
        <v>34</v>
      </c>
      <c r="C149" s="228"/>
      <c r="D149" s="220" t="s">
        <v>166</v>
      </c>
      <c r="E149" s="195">
        <v>10</v>
      </c>
      <c r="F149" s="307">
        <v>105</v>
      </c>
      <c r="G149" s="75"/>
      <c r="H149" s="76"/>
      <c r="I149" s="77"/>
      <c r="J149" s="78"/>
      <c r="K149" s="79"/>
      <c r="L149" s="80"/>
      <c r="M149" s="81"/>
      <c r="N149" s="82"/>
      <c r="O149" s="83"/>
      <c r="P149" s="84"/>
      <c r="Q149" s="93"/>
      <c r="R149" s="94"/>
      <c r="S149" s="87"/>
      <c r="T149" s="88"/>
      <c r="U149" s="89"/>
      <c r="V149" s="90"/>
      <c r="W149" s="182"/>
      <c r="X149" s="326">
        <f t="shared" si="42"/>
        <v>0</v>
      </c>
      <c r="Y149" s="268">
        <f t="shared" si="39"/>
        <v>0</v>
      </c>
      <c r="Z149" s="257">
        <f t="shared" si="43"/>
        <v>0</v>
      </c>
      <c r="AA149" s="258"/>
      <c r="AB149" s="258"/>
      <c r="AC149" s="258"/>
      <c r="AD149" s="257">
        <f t="shared" si="46"/>
        <v>0</v>
      </c>
      <c r="AE149" s="258"/>
      <c r="AF149" s="258"/>
      <c r="AG149" s="258"/>
      <c r="AH149" s="325"/>
      <c r="AI149" s="254"/>
    </row>
    <row r="150" spans="1:35" s="72" customFormat="1" ht="16.5" customHeight="1">
      <c r="A150" s="194" t="s">
        <v>239</v>
      </c>
      <c r="B150" s="195" t="s">
        <v>34</v>
      </c>
      <c r="C150" s="228"/>
      <c r="D150" s="220" t="s">
        <v>166</v>
      </c>
      <c r="E150" s="195">
        <v>10</v>
      </c>
      <c r="F150" s="307">
        <v>110</v>
      </c>
      <c r="G150" s="75"/>
      <c r="H150" s="76"/>
      <c r="I150" s="77"/>
      <c r="J150" s="78"/>
      <c r="K150" s="79"/>
      <c r="L150" s="80"/>
      <c r="M150" s="81"/>
      <c r="N150" s="82"/>
      <c r="O150" s="83"/>
      <c r="P150" s="84"/>
      <c r="Q150" s="93"/>
      <c r="R150" s="94"/>
      <c r="S150" s="87"/>
      <c r="T150" s="88"/>
      <c r="U150" s="89"/>
      <c r="V150" s="90"/>
      <c r="W150" s="182"/>
      <c r="X150" s="326">
        <f t="shared" si="42"/>
        <v>0</v>
      </c>
      <c r="Y150" s="268">
        <f t="shared" si="39"/>
        <v>0</v>
      </c>
      <c r="Z150" s="257">
        <f t="shared" si="43"/>
        <v>0</v>
      </c>
      <c r="AA150" s="258"/>
      <c r="AB150" s="258"/>
      <c r="AC150" s="258"/>
      <c r="AD150" s="257">
        <f t="shared" si="46"/>
        <v>0</v>
      </c>
      <c r="AE150" s="258"/>
      <c r="AF150" s="258"/>
      <c r="AG150" s="258"/>
      <c r="AH150" s="325"/>
      <c r="AI150" s="254"/>
    </row>
    <row r="151" spans="1:35" s="72" customFormat="1" ht="17.25" customHeight="1" thickBot="1">
      <c r="A151" s="205" t="s">
        <v>115</v>
      </c>
      <c r="B151" s="206" t="s">
        <v>34</v>
      </c>
      <c r="C151" s="308"/>
      <c r="D151" s="223" t="s">
        <v>169</v>
      </c>
      <c r="E151" s="206">
        <v>10</v>
      </c>
      <c r="F151" s="309">
        <v>130</v>
      </c>
      <c r="G151" s="167"/>
      <c r="H151" s="168"/>
      <c r="I151" s="169"/>
      <c r="J151" s="170"/>
      <c r="K151" s="171"/>
      <c r="L151" s="172"/>
      <c r="M151" s="173"/>
      <c r="N151" s="174"/>
      <c r="O151" s="175"/>
      <c r="P151" s="121"/>
      <c r="Q151" s="176"/>
      <c r="R151" s="177"/>
      <c r="S151" s="178"/>
      <c r="T151" s="179"/>
      <c r="U151" s="180"/>
      <c r="V151" s="181"/>
      <c r="W151" s="182"/>
      <c r="X151" s="275">
        <f t="shared" si="42"/>
        <v>0</v>
      </c>
      <c r="Y151" s="268">
        <f t="shared" si="39"/>
        <v>0</v>
      </c>
      <c r="Z151" s="262">
        <f t="shared" si="43"/>
        <v>0</v>
      </c>
      <c r="AA151" s="263"/>
      <c r="AB151" s="263"/>
      <c r="AC151" s="263"/>
      <c r="AD151" s="262">
        <f t="shared" si="46"/>
        <v>0</v>
      </c>
      <c r="AE151" s="263"/>
      <c r="AF151" s="263"/>
      <c r="AG151" s="263"/>
      <c r="AH151" s="325"/>
      <c r="AI151" s="254"/>
    </row>
    <row r="152" spans="1:35" s="163" customFormat="1" ht="28.2" thickBot="1">
      <c r="A152" s="310" t="s">
        <v>47</v>
      </c>
      <c r="B152" s="187" t="s">
        <v>526</v>
      </c>
      <c r="C152" s="187" t="s">
        <v>527</v>
      </c>
      <c r="D152" s="188" t="s">
        <v>50</v>
      </c>
      <c r="E152" s="188" t="s">
        <v>528</v>
      </c>
      <c r="F152" s="188" t="s">
        <v>529</v>
      </c>
      <c r="G152" s="36" t="s">
        <v>38</v>
      </c>
      <c r="H152" s="37" t="s">
        <v>531</v>
      </c>
      <c r="I152" s="38" t="s">
        <v>532</v>
      </c>
      <c r="J152" s="39" t="s">
        <v>534</v>
      </c>
      <c r="K152" s="40" t="s">
        <v>535</v>
      </c>
      <c r="L152" s="41" t="s">
        <v>39</v>
      </c>
      <c r="M152" s="42" t="s">
        <v>40</v>
      </c>
      <c r="N152" s="43" t="s">
        <v>41</v>
      </c>
      <c r="O152" s="44" t="s">
        <v>536</v>
      </c>
      <c r="P152" s="45" t="s">
        <v>326</v>
      </c>
      <c r="Q152" s="46" t="s">
        <v>42</v>
      </c>
      <c r="R152" s="47" t="s">
        <v>5</v>
      </c>
      <c r="S152" s="48" t="s">
        <v>537</v>
      </c>
      <c r="T152" s="49" t="s">
        <v>349</v>
      </c>
      <c r="U152" s="50" t="s">
        <v>530</v>
      </c>
      <c r="V152" s="51" t="s">
        <v>538</v>
      </c>
      <c r="W152" s="41" t="s">
        <v>533</v>
      </c>
      <c r="X152" s="188" t="s">
        <v>539</v>
      </c>
      <c r="Y152" s="188" t="s">
        <v>541</v>
      </c>
      <c r="Z152" s="246" t="s">
        <v>542</v>
      </c>
      <c r="AA152" s="247" t="s">
        <v>520</v>
      </c>
      <c r="AB152" s="247" t="s">
        <v>521</v>
      </c>
      <c r="AC152" s="247" t="s">
        <v>522</v>
      </c>
      <c r="AD152" s="247" t="s">
        <v>523</v>
      </c>
      <c r="AE152" s="247" t="s">
        <v>543</v>
      </c>
      <c r="AF152" s="247" t="s">
        <v>524</v>
      </c>
      <c r="AG152" s="248" t="s">
        <v>525</v>
      </c>
      <c r="AH152" s="325"/>
      <c r="AI152" s="271"/>
    </row>
    <row r="153" spans="1:35" s="72" customFormat="1" ht="15.75" customHeight="1">
      <c r="A153" s="189" t="s">
        <v>116</v>
      </c>
      <c r="B153" s="190" t="s">
        <v>33</v>
      </c>
      <c r="C153" s="311"/>
      <c r="D153" s="217" t="s">
        <v>163</v>
      </c>
      <c r="E153" s="190">
        <v>10</v>
      </c>
      <c r="F153" s="306">
        <v>85</v>
      </c>
      <c r="G153" s="55"/>
      <c r="H153" s="56"/>
      <c r="I153" s="57"/>
      <c r="J153" s="58"/>
      <c r="K153" s="59"/>
      <c r="L153" s="60"/>
      <c r="M153" s="61"/>
      <c r="N153" s="62"/>
      <c r="O153" s="63"/>
      <c r="P153" s="64"/>
      <c r="Q153" s="165"/>
      <c r="R153" s="166"/>
      <c r="S153" s="67"/>
      <c r="T153" s="68"/>
      <c r="U153" s="69"/>
      <c r="V153" s="70"/>
      <c r="W153" s="182"/>
      <c r="X153" s="272">
        <f t="shared" ref="X153:X169" si="47">SUM(G153:W153)*F153</f>
        <v>0</v>
      </c>
      <c r="Y153" s="268">
        <f t="shared" si="39"/>
        <v>0</v>
      </c>
      <c r="Z153" s="252">
        <f t="shared" ref="Z153:Z169" si="48">SUM(G153:W153)</f>
        <v>0</v>
      </c>
      <c r="AA153" s="273"/>
      <c r="AB153" s="273"/>
      <c r="AC153" s="252">
        <f t="shared" ref="AC153:AC156" si="49">$Z153*10</f>
        <v>0</v>
      </c>
      <c r="AD153" s="273"/>
      <c r="AE153" s="273"/>
      <c r="AF153" s="273"/>
      <c r="AG153" s="274"/>
      <c r="AH153" s="325"/>
      <c r="AI153" s="254"/>
    </row>
    <row r="154" spans="1:35" s="72" customFormat="1" ht="16.5" customHeight="1">
      <c r="A154" s="194" t="s">
        <v>117</v>
      </c>
      <c r="B154" s="195" t="s">
        <v>33</v>
      </c>
      <c r="C154" s="312"/>
      <c r="D154" s="220" t="s">
        <v>171</v>
      </c>
      <c r="E154" s="195">
        <v>10</v>
      </c>
      <c r="F154" s="307">
        <v>85</v>
      </c>
      <c r="G154" s="75"/>
      <c r="H154" s="76"/>
      <c r="I154" s="77"/>
      <c r="J154" s="78"/>
      <c r="K154" s="79"/>
      <c r="L154" s="80"/>
      <c r="M154" s="81"/>
      <c r="N154" s="82"/>
      <c r="O154" s="83"/>
      <c r="P154" s="84"/>
      <c r="Q154" s="93"/>
      <c r="R154" s="94"/>
      <c r="S154" s="87"/>
      <c r="T154" s="88"/>
      <c r="U154" s="89"/>
      <c r="V154" s="90"/>
      <c r="W154" s="182"/>
      <c r="X154" s="326">
        <f t="shared" si="47"/>
        <v>0</v>
      </c>
      <c r="Y154" s="268">
        <f t="shared" si="39"/>
        <v>0</v>
      </c>
      <c r="Z154" s="257">
        <f t="shared" si="48"/>
        <v>0</v>
      </c>
      <c r="AA154" s="329"/>
      <c r="AB154" s="329"/>
      <c r="AC154" s="257">
        <f t="shared" si="49"/>
        <v>0</v>
      </c>
      <c r="AD154" s="329"/>
      <c r="AE154" s="329"/>
      <c r="AF154" s="329"/>
      <c r="AG154" s="264"/>
      <c r="AH154" s="325"/>
      <c r="AI154" s="254"/>
    </row>
    <row r="155" spans="1:35" s="72" customFormat="1" ht="18" customHeight="1">
      <c r="A155" s="194" t="s">
        <v>118</v>
      </c>
      <c r="B155" s="195" t="s">
        <v>33</v>
      </c>
      <c r="C155" s="312"/>
      <c r="D155" s="220" t="s">
        <v>163</v>
      </c>
      <c r="E155" s="195">
        <v>10</v>
      </c>
      <c r="F155" s="307">
        <v>85</v>
      </c>
      <c r="G155" s="75"/>
      <c r="H155" s="76"/>
      <c r="I155" s="77"/>
      <c r="J155" s="78"/>
      <c r="K155" s="79"/>
      <c r="L155" s="80"/>
      <c r="M155" s="81"/>
      <c r="N155" s="82"/>
      <c r="O155" s="83"/>
      <c r="P155" s="84"/>
      <c r="Q155" s="93"/>
      <c r="R155" s="94"/>
      <c r="S155" s="87"/>
      <c r="T155" s="88"/>
      <c r="U155" s="89"/>
      <c r="V155" s="90"/>
      <c r="W155" s="182"/>
      <c r="X155" s="326">
        <f t="shared" si="47"/>
        <v>0</v>
      </c>
      <c r="Y155" s="268">
        <f t="shared" si="39"/>
        <v>0</v>
      </c>
      <c r="Z155" s="257">
        <f t="shared" si="48"/>
        <v>0</v>
      </c>
      <c r="AA155" s="329"/>
      <c r="AB155" s="329"/>
      <c r="AC155" s="257">
        <f t="shared" si="49"/>
        <v>0</v>
      </c>
      <c r="AD155" s="329"/>
      <c r="AE155" s="329"/>
      <c r="AF155" s="329"/>
      <c r="AG155" s="264"/>
      <c r="AH155" s="325"/>
      <c r="AI155" s="254"/>
    </row>
    <row r="156" spans="1:35" s="72" customFormat="1" ht="18" customHeight="1">
      <c r="A156" s="194" t="s">
        <v>119</v>
      </c>
      <c r="B156" s="195" t="s">
        <v>485</v>
      </c>
      <c r="C156" s="312"/>
      <c r="D156" s="220" t="s">
        <v>163</v>
      </c>
      <c r="E156" s="195">
        <v>10</v>
      </c>
      <c r="F156" s="307">
        <v>85</v>
      </c>
      <c r="G156" s="75"/>
      <c r="H156" s="76"/>
      <c r="I156" s="77"/>
      <c r="J156" s="78"/>
      <c r="K156" s="79"/>
      <c r="L156" s="80"/>
      <c r="M156" s="81"/>
      <c r="N156" s="82"/>
      <c r="O156" s="83"/>
      <c r="P156" s="84"/>
      <c r="Q156" s="93"/>
      <c r="R156" s="94"/>
      <c r="S156" s="87"/>
      <c r="T156" s="88"/>
      <c r="U156" s="89"/>
      <c r="V156" s="90"/>
      <c r="W156" s="182"/>
      <c r="X156" s="326">
        <f t="shared" si="47"/>
        <v>0</v>
      </c>
      <c r="Y156" s="268">
        <f t="shared" si="39"/>
        <v>0</v>
      </c>
      <c r="Z156" s="257">
        <f t="shared" si="48"/>
        <v>0</v>
      </c>
      <c r="AA156" s="329"/>
      <c r="AB156" s="329"/>
      <c r="AC156" s="257">
        <f t="shared" si="49"/>
        <v>0</v>
      </c>
      <c r="AD156" s="329"/>
      <c r="AE156" s="329"/>
      <c r="AF156" s="329"/>
      <c r="AG156" s="264"/>
      <c r="AH156" s="325"/>
      <c r="AI156" s="254"/>
    </row>
    <row r="157" spans="1:35" s="72" customFormat="1" ht="15.75" customHeight="1">
      <c r="A157" s="194" t="s">
        <v>120</v>
      </c>
      <c r="B157" s="195" t="s">
        <v>34</v>
      </c>
      <c r="C157" s="312"/>
      <c r="D157" s="220" t="s">
        <v>163</v>
      </c>
      <c r="E157" s="195">
        <v>10</v>
      </c>
      <c r="F157" s="307">
        <v>102.5</v>
      </c>
      <c r="G157" s="75"/>
      <c r="H157" s="76"/>
      <c r="I157" s="77"/>
      <c r="J157" s="78"/>
      <c r="K157" s="79"/>
      <c r="L157" s="80"/>
      <c r="M157" s="81"/>
      <c r="N157" s="82"/>
      <c r="O157" s="83"/>
      <c r="P157" s="84"/>
      <c r="Q157" s="93"/>
      <c r="R157" s="94"/>
      <c r="S157" s="87"/>
      <c r="T157" s="88"/>
      <c r="U157" s="89"/>
      <c r="V157" s="90"/>
      <c r="W157" s="182"/>
      <c r="X157" s="326">
        <f t="shared" si="47"/>
        <v>0</v>
      </c>
      <c r="Y157" s="268">
        <f t="shared" si="39"/>
        <v>0</v>
      </c>
      <c r="Z157" s="257">
        <f t="shared" si="48"/>
        <v>0</v>
      </c>
      <c r="AA157" s="329"/>
      <c r="AB157" s="329"/>
      <c r="AC157" s="329"/>
      <c r="AD157" s="257">
        <f t="shared" ref="AD157:AD158" si="50">$Z157*10</f>
        <v>0</v>
      </c>
      <c r="AE157" s="329"/>
      <c r="AF157" s="329"/>
      <c r="AG157" s="264"/>
      <c r="AH157" s="325"/>
      <c r="AI157" s="254"/>
    </row>
    <row r="158" spans="1:35" s="72" customFormat="1" ht="15.75" customHeight="1">
      <c r="A158" s="194" t="s">
        <v>240</v>
      </c>
      <c r="B158" s="195" t="s">
        <v>34</v>
      </c>
      <c r="C158" s="312"/>
      <c r="D158" s="220" t="s">
        <v>172</v>
      </c>
      <c r="E158" s="195">
        <v>10</v>
      </c>
      <c r="F158" s="307">
        <v>102.5</v>
      </c>
      <c r="G158" s="75"/>
      <c r="H158" s="76"/>
      <c r="I158" s="77"/>
      <c r="J158" s="78"/>
      <c r="K158" s="79"/>
      <c r="L158" s="80"/>
      <c r="M158" s="81"/>
      <c r="N158" s="82"/>
      <c r="O158" s="83"/>
      <c r="P158" s="84"/>
      <c r="Q158" s="93"/>
      <c r="R158" s="94"/>
      <c r="S158" s="87"/>
      <c r="T158" s="88"/>
      <c r="U158" s="89"/>
      <c r="V158" s="90"/>
      <c r="W158" s="182"/>
      <c r="X158" s="326">
        <f t="shared" si="47"/>
        <v>0</v>
      </c>
      <c r="Y158" s="268">
        <f t="shared" si="39"/>
        <v>0</v>
      </c>
      <c r="Z158" s="257">
        <f t="shared" si="48"/>
        <v>0</v>
      </c>
      <c r="AA158" s="329"/>
      <c r="AB158" s="329"/>
      <c r="AC158" s="329"/>
      <c r="AD158" s="257">
        <f t="shared" si="50"/>
        <v>0</v>
      </c>
      <c r="AE158" s="329"/>
      <c r="AF158" s="329"/>
      <c r="AG158" s="264"/>
      <c r="AH158" s="325"/>
      <c r="AI158" s="254"/>
    </row>
    <row r="159" spans="1:35" s="72" customFormat="1" ht="16.5" customHeight="1">
      <c r="A159" s="194" t="s">
        <v>121</v>
      </c>
      <c r="B159" s="195" t="s">
        <v>485</v>
      </c>
      <c r="C159" s="312"/>
      <c r="D159" s="220" t="s">
        <v>172</v>
      </c>
      <c r="E159" s="195">
        <v>10</v>
      </c>
      <c r="F159" s="307">
        <v>97.5</v>
      </c>
      <c r="G159" s="75"/>
      <c r="H159" s="76"/>
      <c r="I159" s="77"/>
      <c r="J159" s="78"/>
      <c r="K159" s="79"/>
      <c r="L159" s="80"/>
      <c r="M159" s="81"/>
      <c r="N159" s="82"/>
      <c r="O159" s="83"/>
      <c r="P159" s="84"/>
      <c r="Q159" s="93"/>
      <c r="R159" s="94"/>
      <c r="S159" s="87"/>
      <c r="T159" s="88"/>
      <c r="U159" s="89"/>
      <c r="V159" s="90"/>
      <c r="W159" s="182"/>
      <c r="X159" s="326">
        <f t="shared" si="47"/>
        <v>0</v>
      </c>
      <c r="Y159" s="268">
        <f t="shared" si="39"/>
        <v>0</v>
      </c>
      <c r="Z159" s="257">
        <f t="shared" si="48"/>
        <v>0</v>
      </c>
      <c r="AA159" s="329"/>
      <c r="AB159" s="329"/>
      <c r="AC159" s="257">
        <f t="shared" ref="AC159" si="51">$Z159*10</f>
        <v>0</v>
      </c>
      <c r="AD159" s="264"/>
      <c r="AE159" s="329"/>
      <c r="AF159" s="329"/>
      <c r="AG159" s="264"/>
      <c r="AH159" s="325"/>
      <c r="AI159" s="254"/>
    </row>
    <row r="160" spans="1:35" s="72" customFormat="1" ht="17.25" customHeight="1">
      <c r="A160" s="194" t="s">
        <v>122</v>
      </c>
      <c r="B160" s="195" t="s">
        <v>481</v>
      </c>
      <c r="C160" s="312"/>
      <c r="D160" s="220" t="s">
        <v>172</v>
      </c>
      <c r="E160" s="195">
        <v>5</v>
      </c>
      <c r="F160" s="307">
        <v>82.5</v>
      </c>
      <c r="G160" s="75"/>
      <c r="H160" s="76"/>
      <c r="I160" s="77"/>
      <c r="J160" s="78"/>
      <c r="K160" s="79"/>
      <c r="L160" s="80"/>
      <c r="M160" s="81"/>
      <c r="N160" s="82"/>
      <c r="O160" s="83"/>
      <c r="P160" s="84"/>
      <c r="Q160" s="93"/>
      <c r="R160" s="94"/>
      <c r="S160" s="87"/>
      <c r="T160" s="88"/>
      <c r="U160" s="89"/>
      <c r="V160" s="90"/>
      <c r="W160" s="182"/>
      <c r="X160" s="326">
        <f t="shared" si="47"/>
        <v>0</v>
      </c>
      <c r="Y160" s="268">
        <f t="shared" si="39"/>
        <v>0</v>
      </c>
      <c r="Z160" s="257">
        <f t="shared" si="48"/>
        <v>0</v>
      </c>
      <c r="AA160" s="329"/>
      <c r="AB160" s="329"/>
      <c r="AC160" s="264"/>
      <c r="AD160" s="257">
        <f>$Z160*5</f>
        <v>0</v>
      </c>
      <c r="AE160" s="329"/>
      <c r="AF160" s="329"/>
      <c r="AG160" s="264"/>
      <c r="AH160" s="325"/>
      <c r="AI160" s="254"/>
    </row>
    <row r="161" spans="1:35" s="72" customFormat="1" ht="17.25" customHeight="1">
      <c r="A161" s="194" t="s">
        <v>123</v>
      </c>
      <c r="B161" s="195" t="s">
        <v>481</v>
      </c>
      <c r="C161" s="312"/>
      <c r="D161" s="220" t="s">
        <v>172</v>
      </c>
      <c r="E161" s="195">
        <v>5</v>
      </c>
      <c r="F161" s="307">
        <v>87.5</v>
      </c>
      <c r="G161" s="75"/>
      <c r="H161" s="76"/>
      <c r="I161" s="77"/>
      <c r="J161" s="78"/>
      <c r="K161" s="79"/>
      <c r="L161" s="80"/>
      <c r="M161" s="81"/>
      <c r="N161" s="82"/>
      <c r="O161" s="83"/>
      <c r="P161" s="84"/>
      <c r="Q161" s="93"/>
      <c r="R161" s="94"/>
      <c r="S161" s="87"/>
      <c r="T161" s="88"/>
      <c r="U161" s="89"/>
      <c r="V161" s="90"/>
      <c r="W161" s="182"/>
      <c r="X161" s="326">
        <f t="shared" si="47"/>
        <v>0</v>
      </c>
      <c r="Y161" s="268">
        <f t="shared" si="39"/>
        <v>0</v>
      </c>
      <c r="Z161" s="257">
        <f t="shared" si="48"/>
        <v>0</v>
      </c>
      <c r="AA161" s="329"/>
      <c r="AB161" s="329"/>
      <c r="AC161" s="264"/>
      <c r="AD161" s="257">
        <f t="shared" ref="AD161:AD162" si="52">$Z161*5</f>
        <v>0</v>
      </c>
      <c r="AE161" s="329"/>
      <c r="AF161" s="329"/>
      <c r="AG161" s="264"/>
      <c r="AH161" s="325"/>
      <c r="AI161" s="254"/>
    </row>
    <row r="162" spans="1:35" s="72" customFormat="1" ht="18" customHeight="1">
      <c r="A162" s="194" t="s">
        <v>124</v>
      </c>
      <c r="B162" s="195" t="s">
        <v>481</v>
      </c>
      <c r="C162" s="312"/>
      <c r="D162" s="220" t="s">
        <v>172</v>
      </c>
      <c r="E162" s="195">
        <v>5</v>
      </c>
      <c r="F162" s="307">
        <v>87.5</v>
      </c>
      <c r="G162" s="75"/>
      <c r="H162" s="76"/>
      <c r="I162" s="77"/>
      <c r="J162" s="78"/>
      <c r="K162" s="79"/>
      <c r="L162" s="80"/>
      <c r="M162" s="81"/>
      <c r="N162" s="82"/>
      <c r="O162" s="83"/>
      <c r="P162" s="84"/>
      <c r="Q162" s="93"/>
      <c r="R162" s="94"/>
      <c r="S162" s="87"/>
      <c r="T162" s="88"/>
      <c r="U162" s="89"/>
      <c r="V162" s="90"/>
      <c r="W162" s="182"/>
      <c r="X162" s="326">
        <f t="shared" si="47"/>
        <v>0</v>
      </c>
      <c r="Y162" s="268">
        <f t="shared" si="39"/>
        <v>0</v>
      </c>
      <c r="Z162" s="257">
        <f t="shared" si="48"/>
        <v>0</v>
      </c>
      <c r="AA162" s="329"/>
      <c r="AB162" s="329"/>
      <c r="AC162" s="264"/>
      <c r="AD162" s="257">
        <f t="shared" si="52"/>
        <v>0</v>
      </c>
      <c r="AE162" s="329"/>
      <c r="AF162" s="329"/>
      <c r="AG162" s="264"/>
      <c r="AH162" s="325"/>
      <c r="AI162" s="254"/>
    </row>
    <row r="163" spans="1:35" s="72" customFormat="1" ht="17.25" customHeight="1">
      <c r="A163" s="194" t="s">
        <v>125</v>
      </c>
      <c r="B163" s="195" t="s">
        <v>485</v>
      </c>
      <c r="C163" s="312"/>
      <c r="D163" s="220" t="s">
        <v>166</v>
      </c>
      <c r="E163" s="195">
        <v>10</v>
      </c>
      <c r="F163" s="307">
        <v>85</v>
      </c>
      <c r="G163" s="75"/>
      <c r="H163" s="76"/>
      <c r="I163" s="77"/>
      <c r="J163" s="78"/>
      <c r="K163" s="79"/>
      <c r="L163" s="80"/>
      <c r="M163" s="81"/>
      <c r="N163" s="82"/>
      <c r="O163" s="83"/>
      <c r="P163" s="84"/>
      <c r="Q163" s="93"/>
      <c r="R163" s="94"/>
      <c r="S163" s="87"/>
      <c r="T163" s="88"/>
      <c r="U163" s="89"/>
      <c r="V163" s="90"/>
      <c r="W163" s="182"/>
      <c r="X163" s="326">
        <f t="shared" si="47"/>
        <v>0</v>
      </c>
      <c r="Y163" s="268">
        <f t="shared" si="39"/>
        <v>0</v>
      </c>
      <c r="Z163" s="257">
        <f t="shared" si="48"/>
        <v>0</v>
      </c>
      <c r="AA163" s="329"/>
      <c r="AB163" s="329"/>
      <c r="AC163" s="257">
        <f t="shared" ref="AC163:AC164" si="53">$Z163*10</f>
        <v>0</v>
      </c>
      <c r="AD163" s="264"/>
      <c r="AE163" s="264"/>
      <c r="AF163" s="329"/>
      <c r="AG163" s="264"/>
      <c r="AH163" s="325"/>
      <c r="AI163" s="254"/>
    </row>
    <row r="164" spans="1:35" s="72" customFormat="1" ht="17.25" customHeight="1">
      <c r="A164" s="194" t="s">
        <v>126</v>
      </c>
      <c r="B164" s="195" t="s">
        <v>485</v>
      </c>
      <c r="C164" s="312"/>
      <c r="D164" s="220" t="s">
        <v>166</v>
      </c>
      <c r="E164" s="195">
        <v>10</v>
      </c>
      <c r="F164" s="307">
        <v>87.5</v>
      </c>
      <c r="G164" s="75"/>
      <c r="H164" s="76"/>
      <c r="I164" s="77"/>
      <c r="J164" s="78"/>
      <c r="K164" s="79"/>
      <c r="L164" s="80"/>
      <c r="M164" s="81"/>
      <c r="N164" s="82"/>
      <c r="O164" s="83"/>
      <c r="P164" s="84"/>
      <c r="Q164" s="93"/>
      <c r="R164" s="94"/>
      <c r="S164" s="87"/>
      <c r="T164" s="88"/>
      <c r="U164" s="89"/>
      <c r="V164" s="90"/>
      <c r="W164" s="182"/>
      <c r="X164" s="326">
        <f t="shared" si="47"/>
        <v>0</v>
      </c>
      <c r="Y164" s="268">
        <f t="shared" si="39"/>
        <v>0</v>
      </c>
      <c r="Z164" s="257">
        <f t="shared" si="48"/>
        <v>0</v>
      </c>
      <c r="AA164" s="329"/>
      <c r="AB164" s="329"/>
      <c r="AC164" s="257">
        <f t="shared" si="53"/>
        <v>0</v>
      </c>
      <c r="AD164" s="264"/>
      <c r="AE164" s="264"/>
      <c r="AF164" s="329"/>
      <c r="AG164" s="264"/>
      <c r="AH164" s="325"/>
      <c r="AI164" s="254"/>
    </row>
    <row r="165" spans="1:35" s="72" customFormat="1" ht="16.5" customHeight="1">
      <c r="A165" s="194" t="s">
        <v>127</v>
      </c>
      <c r="B165" s="195" t="s">
        <v>34</v>
      </c>
      <c r="C165" s="312"/>
      <c r="D165" s="220" t="s">
        <v>166</v>
      </c>
      <c r="E165" s="195">
        <v>10</v>
      </c>
      <c r="F165" s="307">
        <v>105</v>
      </c>
      <c r="G165" s="75"/>
      <c r="H165" s="76"/>
      <c r="I165" s="77"/>
      <c r="J165" s="78"/>
      <c r="K165" s="79"/>
      <c r="L165" s="80"/>
      <c r="M165" s="81"/>
      <c r="N165" s="82"/>
      <c r="O165" s="83"/>
      <c r="P165" s="84"/>
      <c r="Q165" s="93"/>
      <c r="R165" s="94"/>
      <c r="S165" s="87"/>
      <c r="T165" s="88"/>
      <c r="U165" s="89"/>
      <c r="V165" s="90"/>
      <c r="W165" s="182"/>
      <c r="X165" s="326">
        <f t="shared" si="47"/>
        <v>0</v>
      </c>
      <c r="Y165" s="268">
        <f t="shared" si="39"/>
        <v>0</v>
      </c>
      <c r="Z165" s="257">
        <f t="shared" si="48"/>
        <v>0</v>
      </c>
      <c r="AA165" s="329"/>
      <c r="AB165" s="329"/>
      <c r="AC165" s="264"/>
      <c r="AD165" s="257">
        <f t="shared" ref="AD165" si="54">$Z165*10</f>
        <v>0</v>
      </c>
      <c r="AE165" s="264"/>
      <c r="AF165" s="329"/>
      <c r="AG165" s="264"/>
      <c r="AH165" s="325"/>
      <c r="AI165" s="254"/>
    </row>
    <row r="166" spans="1:35" s="72" customFormat="1" ht="17.25" customHeight="1">
      <c r="A166" s="194" t="s">
        <v>128</v>
      </c>
      <c r="B166" s="195" t="s">
        <v>34</v>
      </c>
      <c r="C166" s="312"/>
      <c r="D166" s="220" t="s">
        <v>166</v>
      </c>
      <c r="E166" s="195">
        <v>10</v>
      </c>
      <c r="F166" s="307">
        <v>110</v>
      </c>
      <c r="G166" s="75"/>
      <c r="H166" s="76"/>
      <c r="I166" s="77"/>
      <c r="J166" s="78"/>
      <c r="K166" s="79"/>
      <c r="L166" s="80"/>
      <c r="M166" s="81"/>
      <c r="N166" s="82"/>
      <c r="O166" s="83"/>
      <c r="P166" s="84"/>
      <c r="Q166" s="93"/>
      <c r="R166" s="94"/>
      <c r="S166" s="87"/>
      <c r="T166" s="88"/>
      <c r="U166" s="89"/>
      <c r="V166" s="90"/>
      <c r="W166" s="182"/>
      <c r="X166" s="326">
        <f t="shared" si="47"/>
        <v>0</v>
      </c>
      <c r="Y166" s="268">
        <f t="shared" si="39"/>
        <v>0</v>
      </c>
      <c r="Z166" s="257">
        <f t="shared" si="48"/>
        <v>0</v>
      </c>
      <c r="AA166" s="329"/>
      <c r="AB166" s="329"/>
      <c r="AC166" s="264"/>
      <c r="AD166" s="257">
        <f t="shared" ref="AD166" si="55">$Z166*10</f>
        <v>0</v>
      </c>
      <c r="AE166" s="264"/>
      <c r="AF166" s="329"/>
      <c r="AG166" s="264"/>
      <c r="AH166" s="325"/>
      <c r="AI166" s="254"/>
    </row>
    <row r="167" spans="1:35" s="72" customFormat="1" ht="17.25" customHeight="1">
      <c r="A167" s="194" t="s">
        <v>129</v>
      </c>
      <c r="B167" s="195" t="s">
        <v>35</v>
      </c>
      <c r="C167" s="312"/>
      <c r="D167" s="220" t="s">
        <v>167</v>
      </c>
      <c r="E167" s="195">
        <v>5</v>
      </c>
      <c r="F167" s="307">
        <v>110</v>
      </c>
      <c r="G167" s="75"/>
      <c r="H167" s="76"/>
      <c r="I167" s="77"/>
      <c r="J167" s="78"/>
      <c r="K167" s="79"/>
      <c r="L167" s="80"/>
      <c r="M167" s="81"/>
      <c r="N167" s="82"/>
      <c r="O167" s="83"/>
      <c r="P167" s="84"/>
      <c r="Q167" s="93"/>
      <c r="R167" s="94"/>
      <c r="S167" s="87"/>
      <c r="T167" s="88"/>
      <c r="U167" s="89"/>
      <c r="V167" s="90"/>
      <c r="W167" s="182"/>
      <c r="X167" s="326">
        <f t="shared" si="47"/>
        <v>0</v>
      </c>
      <c r="Y167" s="268">
        <f t="shared" si="39"/>
        <v>0</v>
      </c>
      <c r="Z167" s="257">
        <f t="shared" si="48"/>
        <v>0</v>
      </c>
      <c r="AA167" s="329"/>
      <c r="AB167" s="329"/>
      <c r="AC167" s="264"/>
      <c r="AD167" s="264"/>
      <c r="AE167" s="257">
        <f>$Z167*5</f>
        <v>0</v>
      </c>
      <c r="AF167" s="329"/>
      <c r="AG167" s="264"/>
      <c r="AH167" s="325"/>
      <c r="AI167" s="254"/>
    </row>
    <row r="168" spans="1:35" s="72" customFormat="1" ht="15.75" customHeight="1">
      <c r="A168" s="194" t="s">
        <v>130</v>
      </c>
      <c r="B168" s="195" t="s">
        <v>36</v>
      </c>
      <c r="C168" s="312"/>
      <c r="D168" s="220" t="s">
        <v>173</v>
      </c>
      <c r="E168" s="195">
        <v>1</v>
      </c>
      <c r="F168" s="307">
        <v>90</v>
      </c>
      <c r="G168" s="75"/>
      <c r="H168" s="76"/>
      <c r="I168" s="77"/>
      <c r="J168" s="78"/>
      <c r="K168" s="79"/>
      <c r="L168" s="80"/>
      <c r="M168" s="81"/>
      <c r="N168" s="82"/>
      <c r="O168" s="83"/>
      <c r="P168" s="84"/>
      <c r="Q168" s="93"/>
      <c r="R168" s="94"/>
      <c r="S168" s="87"/>
      <c r="T168" s="88"/>
      <c r="U168" s="89"/>
      <c r="V168" s="90"/>
      <c r="W168" s="182"/>
      <c r="X168" s="326">
        <f t="shared" si="47"/>
        <v>0</v>
      </c>
      <c r="Y168" s="268">
        <f t="shared" si="39"/>
        <v>0</v>
      </c>
      <c r="Z168" s="257">
        <f t="shared" si="48"/>
        <v>0</v>
      </c>
      <c r="AA168" s="329"/>
      <c r="AB168" s="329"/>
      <c r="AC168" s="264"/>
      <c r="AD168" s="264"/>
      <c r="AE168" s="264"/>
      <c r="AF168" s="257">
        <f>$Z168*1</f>
        <v>0</v>
      </c>
      <c r="AG168" s="264"/>
      <c r="AH168" s="325"/>
      <c r="AI168" s="254"/>
    </row>
    <row r="169" spans="1:35" s="72" customFormat="1" ht="15.75" customHeight="1" thickBot="1">
      <c r="A169" s="205" t="s">
        <v>131</v>
      </c>
      <c r="B169" s="206" t="s">
        <v>36</v>
      </c>
      <c r="C169" s="313"/>
      <c r="D169" s="223" t="s">
        <v>173</v>
      </c>
      <c r="E169" s="206">
        <v>1</v>
      </c>
      <c r="F169" s="309">
        <v>90</v>
      </c>
      <c r="G169" s="167"/>
      <c r="H169" s="168"/>
      <c r="I169" s="169"/>
      <c r="J169" s="170"/>
      <c r="K169" s="171"/>
      <c r="L169" s="172"/>
      <c r="M169" s="173"/>
      <c r="N169" s="174"/>
      <c r="O169" s="175"/>
      <c r="P169" s="121"/>
      <c r="Q169" s="176"/>
      <c r="R169" s="177"/>
      <c r="S169" s="178"/>
      <c r="T169" s="179"/>
      <c r="U169" s="180"/>
      <c r="V169" s="181"/>
      <c r="W169" s="182"/>
      <c r="X169" s="275">
        <f t="shared" si="47"/>
        <v>0</v>
      </c>
      <c r="Y169" s="268">
        <f t="shared" si="39"/>
        <v>0</v>
      </c>
      <c r="Z169" s="262">
        <f t="shared" si="48"/>
        <v>0</v>
      </c>
      <c r="AA169" s="276"/>
      <c r="AB169" s="276"/>
      <c r="AC169" s="277"/>
      <c r="AD169" s="277"/>
      <c r="AE169" s="277"/>
      <c r="AF169" s="262">
        <f>$Z169*1</f>
        <v>0</v>
      </c>
      <c r="AG169" s="277"/>
      <c r="AH169" s="325"/>
      <c r="AI169" s="254"/>
    </row>
    <row r="170" spans="1:35" s="163" customFormat="1" ht="42" customHeight="1" thickBot="1">
      <c r="A170" s="314" t="s">
        <v>48</v>
      </c>
      <c r="B170" s="187" t="s">
        <v>526</v>
      </c>
      <c r="C170" s="187" t="s">
        <v>527</v>
      </c>
      <c r="D170" s="188" t="s">
        <v>50</v>
      </c>
      <c r="E170" s="188" t="s">
        <v>528</v>
      </c>
      <c r="F170" s="188" t="s">
        <v>529</v>
      </c>
      <c r="G170" s="36" t="s">
        <v>38</v>
      </c>
      <c r="H170" s="37" t="s">
        <v>531</v>
      </c>
      <c r="I170" s="38" t="s">
        <v>532</v>
      </c>
      <c r="J170" s="39" t="s">
        <v>534</v>
      </c>
      <c r="K170" s="40" t="s">
        <v>535</v>
      </c>
      <c r="L170" s="41" t="s">
        <v>39</v>
      </c>
      <c r="M170" s="42" t="s">
        <v>40</v>
      </c>
      <c r="N170" s="43" t="s">
        <v>41</v>
      </c>
      <c r="O170" s="44" t="s">
        <v>536</v>
      </c>
      <c r="P170" s="45" t="s">
        <v>326</v>
      </c>
      <c r="Q170" s="46" t="s">
        <v>42</v>
      </c>
      <c r="R170" s="47" t="s">
        <v>5</v>
      </c>
      <c r="S170" s="48" t="s">
        <v>537</v>
      </c>
      <c r="T170" s="49" t="s">
        <v>349</v>
      </c>
      <c r="U170" s="50" t="s">
        <v>530</v>
      </c>
      <c r="V170" s="51" t="s">
        <v>538</v>
      </c>
      <c r="W170" s="41" t="s">
        <v>533</v>
      </c>
      <c r="X170" s="188" t="s">
        <v>539</v>
      </c>
      <c r="Y170" s="188" t="s">
        <v>541</v>
      </c>
      <c r="Z170" s="246" t="s">
        <v>542</v>
      </c>
      <c r="AA170" s="247" t="s">
        <v>520</v>
      </c>
      <c r="AB170" s="247" t="s">
        <v>521</v>
      </c>
      <c r="AC170" s="247" t="s">
        <v>522</v>
      </c>
      <c r="AD170" s="247" t="s">
        <v>523</v>
      </c>
      <c r="AE170" s="247" t="s">
        <v>543</v>
      </c>
      <c r="AF170" s="247" t="s">
        <v>524</v>
      </c>
      <c r="AG170" s="248" t="s">
        <v>525</v>
      </c>
      <c r="AH170" s="325"/>
      <c r="AI170" s="271"/>
    </row>
    <row r="171" spans="1:35" s="72" customFormat="1" ht="15.75" customHeight="1">
      <c r="A171" s="189" t="s">
        <v>132</v>
      </c>
      <c r="B171" s="190" t="s">
        <v>32</v>
      </c>
      <c r="C171" s="311"/>
      <c r="D171" s="217" t="s">
        <v>52</v>
      </c>
      <c r="E171" s="190">
        <v>20</v>
      </c>
      <c r="F171" s="306">
        <v>80</v>
      </c>
      <c r="G171" s="55"/>
      <c r="H171" s="56"/>
      <c r="I171" s="57"/>
      <c r="J171" s="58"/>
      <c r="K171" s="59"/>
      <c r="L171" s="60"/>
      <c r="M171" s="61"/>
      <c r="N171" s="62"/>
      <c r="O171" s="63"/>
      <c r="P171" s="64"/>
      <c r="Q171" s="165"/>
      <c r="R171" s="166"/>
      <c r="S171" s="67"/>
      <c r="T171" s="68"/>
      <c r="U171" s="69"/>
      <c r="V171" s="70"/>
      <c r="W171" s="182"/>
      <c r="X171" s="272">
        <f t="shared" ref="X171:X190" si="56">SUM(G171:W171)*F171</f>
        <v>0</v>
      </c>
      <c r="Y171" s="268">
        <f t="shared" si="39"/>
        <v>0</v>
      </c>
      <c r="Z171" s="252">
        <f t="shared" ref="Z171:Z190" si="57">SUM(G171:W171)</f>
        <v>0</v>
      </c>
      <c r="AA171" s="274"/>
      <c r="AB171" s="252">
        <f>$Z171*20</f>
        <v>0</v>
      </c>
      <c r="AC171" s="274"/>
      <c r="AD171" s="274"/>
      <c r="AE171" s="274"/>
      <c r="AF171" s="274"/>
      <c r="AG171" s="274"/>
      <c r="AH171" s="325"/>
      <c r="AI171" s="254"/>
    </row>
    <row r="172" spans="1:35" s="72" customFormat="1" ht="16.5" customHeight="1">
      <c r="A172" s="194" t="s">
        <v>133</v>
      </c>
      <c r="B172" s="195" t="s">
        <v>33</v>
      </c>
      <c r="C172" s="312"/>
      <c r="D172" s="220" t="s">
        <v>158</v>
      </c>
      <c r="E172" s="195">
        <v>10</v>
      </c>
      <c r="F172" s="307">
        <v>85</v>
      </c>
      <c r="G172" s="75"/>
      <c r="H172" s="76"/>
      <c r="I172" s="77"/>
      <c r="J172" s="78"/>
      <c r="K172" s="79"/>
      <c r="L172" s="80"/>
      <c r="M172" s="81"/>
      <c r="N172" s="82"/>
      <c r="O172" s="83"/>
      <c r="P172" s="84"/>
      <c r="Q172" s="93"/>
      <c r="R172" s="94"/>
      <c r="S172" s="87"/>
      <c r="T172" s="88"/>
      <c r="U172" s="89"/>
      <c r="V172" s="90"/>
      <c r="W172" s="182"/>
      <c r="X172" s="326">
        <f t="shared" si="56"/>
        <v>0</v>
      </c>
      <c r="Y172" s="268">
        <f t="shared" si="39"/>
        <v>0</v>
      </c>
      <c r="Z172" s="257">
        <f t="shared" si="57"/>
        <v>0</v>
      </c>
      <c r="AA172" s="264"/>
      <c r="AB172" s="264"/>
      <c r="AC172" s="257">
        <f t="shared" ref="AC172:AC175" si="58">$Z172*10</f>
        <v>0</v>
      </c>
      <c r="AD172" s="264"/>
      <c r="AE172" s="264"/>
      <c r="AF172" s="264"/>
      <c r="AG172" s="264"/>
      <c r="AH172" s="325"/>
      <c r="AI172" s="254"/>
    </row>
    <row r="173" spans="1:35" s="72" customFormat="1" ht="17.25" customHeight="1">
      <c r="A173" s="194" t="s">
        <v>134</v>
      </c>
      <c r="B173" s="195" t="s">
        <v>33</v>
      </c>
      <c r="C173" s="312"/>
      <c r="D173" s="220" t="s">
        <v>158</v>
      </c>
      <c r="E173" s="195">
        <v>10</v>
      </c>
      <c r="F173" s="307">
        <v>85</v>
      </c>
      <c r="G173" s="75"/>
      <c r="H173" s="76"/>
      <c r="I173" s="77"/>
      <c r="J173" s="78"/>
      <c r="K173" s="79"/>
      <c r="L173" s="80"/>
      <c r="M173" s="81"/>
      <c r="N173" s="82"/>
      <c r="O173" s="83"/>
      <c r="P173" s="84"/>
      <c r="Q173" s="93"/>
      <c r="R173" s="94"/>
      <c r="S173" s="87"/>
      <c r="T173" s="88"/>
      <c r="U173" s="89"/>
      <c r="V173" s="90"/>
      <c r="W173" s="182"/>
      <c r="X173" s="326">
        <f t="shared" si="56"/>
        <v>0</v>
      </c>
      <c r="Y173" s="268">
        <f t="shared" ref="Y173:Y205" si="59">SUM(G173:W173)*E173</f>
        <v>0</v>
      </c>
      <c r="Z173" s="257">
        <f t="shared" si="57"/>
        <v>0</v>
      </c>
      <c r="AA173" s="264"/>
      <c r="AB173" s="264"/>
      <c r="AC173" s="257">
        <f t="shared" si="58"/>
        <v>0</v>
      </c>
      <c r="AD173" s="264"/>
      <c r="AE173" s="264"/>
      <c r="AF173" s="264"/>
      <c r="AG173" s="264"/>
      <c r="AH173" s="325"/>
      <c r="AI173" s="254"/>
    </row>
    <row r="174" spans="1:35" s="72" customFormat="1" ht="16.5" customHeight="1">
      <c r="A174" s="194" t="s">
        <v>135</v>
      </c>
      <c r="B174" s="195" t="s">
        <v>33</v>
      </c>
      <c r="C174" s="312"/>
      <c r="D174" s="220" t="s">
        <v>158</v>
      </c>
      <c r="E174" s="195">
        <v>10</v>
      </c>
      <c r="F174" s="307">
        <v>85</v>
      </c>
      <c r="G174" s="75"/>
      <c r="H174" s="76"/>
      <c r="I174" s="77"/>
      <c r="J174" s="78"/>
      <c r="K174" s="79"/>
      <c r="L174" s="80"/>
      <c r="M174" s="81"/>
      <c r="N174" s="82"/>
      <c r="O174" s="83"/>
      <c r="P174" s="84"/>
      <c r="Q174" s="93"/>
      <c r="R174" s="94"/>
      <c r="S174" s="87"/>
      <c r="T174" s="88"/>
      <c r="U174" s="89"/>
      <c r="V174" s="90"/>
      <c r="W174" s="182"/>
      <c r="X174" s="326">
        <f t="shared" si="56"/>
        <v>0</v>
      </c>
      <c r="Y174" s="268">
        <f t="shared" si="59"/>
        <v>0</v>
      </c>
      <c r="Z174" s="257">
        <f t="shared" si="57"/>
        <v>0</v>
      </c>
      <c r="AA174" s="264"/>
      <c r="AB174" s="264"/>
      <c r="AC174" s="257">
        <f t="shared" si="58"/>
        <v>0</v>
      </c>
      <c r="AD174" s="264"/>
      <c r="AE174" s="264"/>
      <c r="AF174" s="264"/>
      <c r="AG174" s="264"/>
      <c r="AH174" s="325"/>
      <c r="AI174" s="254"/>
    </row>
    <row r="175" spans="1:35" s="72" customFormat="1" ht="17.25" customHeight="1">
      <c r="A175" s="194" t="s">
        <v>136</v>
      </c>
      <c r="B175" s="195" t="s">
        <v>33</v>
      </c>
      <c r="C175" s="312"/>
      <c r="D175" s="220" t="s">
        <v>158</v>
      </c>
      <c r="E175" s="195">
        <v>10</v>
      </c>
      <c r="F175" s="307">
        <v>85</v>
      </c>
      <c r="G175" s="75"/>
      <c r="H175" s="76"/>
      <c r="I175" s="77"/>
      <c r="J175" s="78"/>
      <c r="K175" s="79"/>
      <c r="L175" s="80"/>
      <c r="M175" s="81"/>
      <c r="N175" s="82"/>
      <c r="O175" s="83"/>
      <c r="P175" s="84"/>
      <c r="Q175" s="93"/>
      <c r="R175" s="94"/>
      <c r="S175" s="87"/>
      <c r="T175" s="88"/>
      <c r="U175" s="89"/>
      <c r="V175" s="90"/>
      <c r="W175" s="182"/>
      <c r="X175" s="326">
        <f t="shared" si="56"/>
        <v>0</v>
      </c>
      <c r="Y175" s="268">
        <f t="shared" si="59"/>
        <v>0</v>
      </c>
      <c r="Z175" s="257">
        <f t="shared" si="57"/>
        <v>0</v>
      </c>
      <c r="AA175" s="264"/>
      <c r="AB175" s="264"/>
      <c r="AC175" s="257">
        <f t="shared" si="58"/>
        <v>0</v>
      </c>
      <c r="AD175" s="264"/>
      <c r="AE175" s="264"/>
      <c r="AF175" s="264"/>
      <c r="AG175" s="264"/>
      <c r="AH175" s="325"/>
      <c r="AI175" s="254"/>
    </row>
    <row r="176" spans="1:35" s="72" customFormat="1" ht="17.25" customHeight="1">
      <c r="A176" s="194" t="s">
        <v>137</v>
      </c>
      <c r="B176" s="195" t="s">
        <v>34</v>
      </c>
      <c r="C176" s="312"/>
      <c r="D176" s="220" t="s">
        <v>158</v>
      </c>
      <c r="E176" s="195">
        <v>8</v>
      </c>
      <c r="F176" s="307">
        <v>90</v>
      </c>
      <c r="G176" s="75"/>
      <c r="H176" s="76"/>
      <c r="I176" s="77"/>
      <c r="J176" s="78"/>
      <c r="K176" s="79"/>
      <c r="L176" s="80"/>
      <c r="M176" s="81"/>
      <c r="N176" s="82"/>
      <c r="O176" s="83"/>
      <c r="P176" s="84"/>
      <c r="Q176" s="93"/>
      <c r="R176" s="94"/>
      <c r="S176" s="87"/>
      <c r="T176" s="88"/>
      <c r="U176" s="89"/>
      <c r="V176" s="90"/>
      <c r="W176" s="182"/>
      <c r="X176" s="326">
        <f t="shared" si="56"/>
        <v>0</v>
      </c>
      <c r="Y176" s="268">
        <f t="shared" si="59"/>
        <v>0</v>
      </c>
      <c r="Z176" s="257">
        <f t="shared" si="57"/>
        <v>0</v>
      </c>
      <c r="AA176" s="264"/>
      <c r="AB176" s="264"/>
      <c r="AC176" s="264"/>
      <c r="AD176" s="257">
        <f>$Z176*8</f>
        <v>0</v>
      </c>
      <c r="AE176" s="264"/>
      <c r="AF176" s="264"/>
      <c r="AG176" s="264"/>
      <c r="AH176" s="325"/>
      <c r="AI176" s="254"/>
    </row>
    <row r="177" spans="1:35" s="72" customFormat="1" ht="17.25" customHeight="1">
      <c r="A177" s="194" t="s">
        <v>138</v>
      </c>
      <c r="B177" s="195" t="s">
        <v>34</v>
      </c>
      <c r="C177" s="312"/>
      <c r="D177" s="220" t="s">
        <v>158</v>
      </c>
      <c r="E177" s="195">
        <v>8</v>
      </c>
      <c r="F177" s="307">
        <v>90</v>
      </c>
      <c r="G177" s="75"/>
      <c r="H177" s="76"/>
      <c r="I177" s="77"/>
      <c r="J177" s="78"/>
      <c r="K177" s="79"/>
      <c r="L177" s="80"/>
      <c r="M177" s="81"/>
      <c r="N177" s="82"/>
      <c r="O177" s="83"/>
      <c r="P177" s="84"/>
      <c r="Q177" s="93"/>
      <c r="R177" s="94"/>
      <c r="S177" s="87"/>
      <c r="T177" s="88"/>
      <c r="U177" s="89"/>
      <c r="V177" s="90"/>
      <c r="W177" s="182"/>
      <c r="X177" s="326">
        <f t="shared" si="56"/>
        <v>0</v>
      </c>
      <c r="Y177" s="268">
        <f t="shared" si="59"/>
        <v>0</v>
      </c>
      <c r="Z177" s="257">
        <f t="shared" si="57"/>
        <v>0</v>
      </c>
      <c r="AA177" s="264"/>
      <c r="AB177" s="264"/>
      <c r="AC177" s="264"/>
      <c r="AD177" s="257">
        <f t="shared" ref="AD177:AD178" si="60">$Z177*8</f>
        <v>0</v>
      </c>
      <c r="AE177" s="264"/>
      <c r="AF177" s="264"/>
      <c r="AG177" s="264"/>
      <c r="AH177" s="325"/>
      <c r="AI177" s="254"/>
    </row>
    <row r="178" spans="1:35" s="72" customFormat="1" ht="18" customHeight="1">
      <c r="A178" s="194" t="s">
        <v>139</v>
      </c>
      <c r="B178" s="195" t="s">
        <v>34</v>
      </c>
      <c r="C178" s="312"/>
      <c r="D178" s="220" t="s">
        <v>158</v>
      </c>
      <c r="E178" s="195">
        <v>8</v>
      </c>
      <c r="F178" s="307">
        <v>100</v>
      </c>
      <c r="G178" s="75"/>
      <c r="H178" s="76"/>
      <c r="I178" s="77"/>
      <c r="J178" s="78"/>
      <c r="K178" s="79"/>
      <c r="L178" s="80"/>
      <c r="M178" s="81"/>
      <c r="N178" s="82"/>
      <c r="O178" s="83"/>
      <c r="P178" s="84"/>
      <c r="Q178" s="93"/>
      <c r="R178" s="94"/>
      <c r="S178" s="87"/>
      <c r="T178" s="88"/>
      <c r="U178" s="89"/>
      <c r="V178" s="90"/>
      <c r="W178" s="182"/>
      <c r="X178" s="326">
        <f t="shared" si="56"/>
        <v>0</v>
      </c>
      <c r="Y178" s="268">
        <f t="shared" si="59"/>
        <v>0</v>
      </c>
      <c r="Z178" s="257">
        <f t="shared" si="57"/>
        <v>0</v>
      </c>
      <c r="AA178" s="264"/>
      <c r="AB178" s="264"/>
      <c r="AC178" s="264"/>
      <c r="AD178" s="257">
        <f t="shared" si="60"/>
        <v>0</v>
      </c>
      <c r="AE178" s="264"/>
      <c r="AF178" s="264"/>
      <c r="AG178" s="264"/>
      <c r="AH178" s="325"/>
      <c r="AI178" s="254"/>
    </row>
    <row r="179" spans="1:35" s="72" customFormat="1" ht="15.75" customHeight="1">
      <c r="A179" s="194" t="s">
        <v>140</v>
      </c>
      <c r="B179" s="195" t="s">
        <v>35</v>
      </c>
      <c r="C179" s="312"/>
      <c r="D179" s="220" t="s">
        <v>169</v>
      </c>
      <c r="E179" s="195">
        <v>5</v>
      </c>
      <c r="F179" s="307">
        <v>100</v>
      </c>
      <c r="G179" s="75"/>
      <c r="H179" s="76"/>
      <c r="I179" s="77"/>
      <c r="J179" s="78"/>
      <c r="K179" s="79"/>
      <c r="L179" s="80"/>
      <c r="M179" s="81"/>
      <c r="N179" s="82"/>
      <c r="O179" s="83"/>
      <c r="P179" s="84"/>
      <c r="Q179" s="93"/>
      <c r="R179" s="94"/>
      <c r="S179" s="87"/>
      <c r="T179" s="88"/>
      <c r="U179" s="89"/>
      <c r="V179" s="90"/>
      <c r="W179" s="182"/>
      <c r="X179" s="326">
        <f t="shared" si="56"/>
        <v>0</v>
      </c>
      <c r="Y179" s="268">
        <f t="shared" si="59"/>
        <v>0</v>
      </c>
      <c r="Z179" s="257">
        <f t="shared" si="57"/>
        <v>0</v>
      </c>
      <c r="AA179" s="264"/>
      <c r="AB179" s="264"/>
      <c r="AC179" s="264"/>
      <c r="AD179" s="264"/>
      <c r="AE179" s="257">
        <f>$Z179*5</f>
        <v>0</v>
      </c>
      <c r="AF179" s="264"/>
      <c r="AG179" s="264"/>
      <c r="AH179" s="325"/>
      <c r="AI179" s="254"/>
    </row>
    <row r="180" spans="1:35" s="72" customFormat="1" ht="17.25" customHeight="1">
      <c r="A180" s="194" t="s">
        <v>141</v>
      </c>
      <c r="B180" s="195" t="s">
        <v>35</v>
      </c>
      <c r="C180" s="312"/>
      <c r="D180" s="220" t="s">
        <v>169</v>
      </c>
      <c r="E180" s="195">
        <v>5</v>
      </c>
      <c r="F180" s="307">
        <v>110</v>
      </c>
      <c r="G180" s="75"/>
      <c r="H180" s="76"/>
      <c r="I180" s="77"/>
      <c r="J180" s="78"/>
      <c r="K180" s="79"/>
      <c r="L180" s="80"/>
      <c r="M180" s="81"/>
      <c r="N180" s="82"/>
      <c r="O180" s="83"/>
      <c r="P180" s="84"/>
      <c r="Q180" s="93"/>
      <c r="R180" s="94"/>
      <c r="S180" s="87"/>
      <c r="T180" s="88"/>
      <c r="U180" s="89"/>
      <c r="V180" s="90"/>
      <c r="W180" s="182"/>
      <c r="X180" s="326">
        <f t="shared" si="56"/>
        <v>0</v>
      </c>
      <c r="Y180" s="268">
        <f t="shared" si="59"/>
        <v>0</v>
      </c>
      <c r="Z180" s="257">
        <f t="shared" si="57"/>
        <v>0</v>
      </c>
      <c r="AA180" s="264"/>
      <c r="AB180" s="264"/>
      <c r="AC180" s="264"/>
      <c r="AD180" s="264"/>
      <c r="AE180" s="257">
        <f t="shared" ref="AE180:AE184" si="61">$Z180*5</f>
        <v>0</v>
      </c>
      <c r="AF180" s="264"/>
      <c r="AG180" s="264"/>
      <c r="AH180" s="325"/>
      <c r="AI180" s="254"/>
    </row>
    <row r="181" spans="1:35" s="72" customFormat="1" ht="18" customHeight="1">
      <c r="A181" s="194" t="s">
        <v>142</v>
      </c>
      <c r="B181" s="195" t="s">
        <v>35</v>
      </c>
      <c r="C181" s="312"/>
      <c r="D181" s="220" t="s">
        <v>169</v>
      </c>
      <c r="E181" s="195">
        <v>5</v>
      </c>
      <c r="F181" s="307">
        <v>110</v>
      </c>
      <c r="G181" s="75"/>
      <c r="H181" s="76"/>
      <c r="I181" s="77"/>
      <c r="J181" s="78"/>
      <c r="K181" s="79"/>
      <c r="L181" s="80"/>
      <c r="M181" s="81"/>
      <c r="N181" s="82"/>
      <c r="O181" s="83"/>
      <c r="P181" s="84"/>
      <c r="Q181" s="93"/>
      <c r="R181" s="94"/>
      <c r="S181" s="87"/>
      <c r="T181" s="88"/>
      <c r="U181" s="89"/>
      <c r="V181" s="90"/>
      <c r="W181" s="182"/>
      <c r="X181" s="326">
        <f t="shared" si="56"/>
        <v>0</v>
      </c>
      <c r="Y181" s="268">
        <f t="shared" si="59"/>
        <v>0</v>
      </c>
      <c r="Z181" s="257">
        <f t="shared" si="57"/>
        <v>0</v>
      </c>
      <c r="AA181" s="264"/>
      <c r="AB181" s="264"/>
      <c r="AC181" s="264"/>
      <c r="AD181" s="264"/>
      <c r="AE181" s="257">
        <f t="shared" si="61"/>
        <v>0</v>
      </c>
      <c r="AF181" s="264"/>
      <c r="AG181" s="264"/>
      <c r="AH181" s="325"/>
      <c r="AI181" s="254"/>
    </row>
    <row r="182" spans="1:35" s="72" customFormat="1" ht="15.75" customHeight="1">
      <c r="A182" s="194" t="s">
        <v>241</v>
      </c>
      <c r="B182" s="195" t="s">
        <v>35</v>
      </c>
      <c r="C182" s="312"/>
      <c r="D182" s="220" t="s">
        <v>169</v>
      </c>
      <c r="E182" s="195">
        <v>5</v>
      </c>
      <c r="F182" s="307">
        <v>100</v>
      </c>
      <c r="G182" s="75"/>
      <c r="H182" s="76"/>
      <c r="I182" s="77"/>
      <c r="J182" s="78"/>
      <c r="K182" s="79"/>
      <c r="L182" s="80"/>
      <c r="M182" s="81"/>
      <c r="N182" s="82"/>
      <c r="O182" s="83"/>
      <c r="P182" s="84"/>
      <c r="Q182" s="93"/>
      <c r="R182" s="94"/>
      <c r="S182" s="87"/>
      <c r="T182" s="88"/>
      <c r="U182" s="89"/>
      <c r="V182" s="90"/>
      <c r="W182" s="182"/>
      <c r="X182" s="326">
        <f t="shared" si="56"/>
        <v>0</v>
      </c>
      <c r="Y182" s="268">
        <f t="shared" si="59"/>
        <v>0</v>
      </c>
      <c r="Z182" s="257">
        <f t="shared" si="57"/>
        <v>0</v>
      </c>
      <c r="AA182" s="264"/>
      <c r="AB182" s="264"/>
      <c r="AC182" s="264"/>
      <c r="AD182" s="264"/>
      <c r="AE182" s="257">
        <f t="shared" si="61"/>
        <v>0</v>
      </c>
      <c r="AF182" s="264"/>
      <c r="AG182" s="264"/>
      <c r="AH182" s="325"/>
      <c r="AI182" s="254"/>
    </row>
    <row r="183" spans="1:35" s="72" customFormat="1" ht="18" customHeight="1">
      <c r="A183" s="194" t="s">
        <v>242</v>
      </c>
      <c r="B183" s="195" t="s">
        <v>35</v>
      </c>
      <c r="C183" s="312"/>
      <c r="D183" s="220" t="s">
        <v>169</v>
      </c>
      <c r="E183" s="195">
        <v>5</v>
      </c>
      <c r="F183" s="307">
        <v>110</v>
      </c>
      <c r="G183" s="75"/>
      <c r="H183" s="76"/>
      <c r="I183" s="77"/>
      <c r="J183" s="78"/>
      <c r="K183" s="79"/>
      <c r="L183" s="80"/>
      <c r="M183" s="81"/>
      <c r="N183" s="82"/>
      <c r="O183" s="83"/>
      <c r="P183" s="84"/>
      <c r="Q183" s="93"/>
      <c r="R183" s="94"/>
      <c r="S183" s="87"/>
      <c r="T183" s="88"/>
      <c r="U183" s="89"/>
      <c r="V183" s="90"/>
      <c r="W183" s="182"/>
      <c r="X183" s="326">
        <f t="shared" si="56"/>
        <v>0</v>
      </c>
      <c r="Y183" s="268">
        <f t="shared" si="59"/>
        <v>0</v>
      </c>
      <c r="Z183" s="257">
        <f t="shared" si="57"/>
        <v>0</v>
      </c>
      <c r="AA183" s="264"/>
      <c r="AB183" s="264"/>
      <c r="AC183" s="264"/>
      <c r="AD183" s="264"/>
      <c r="AE183" s="257">
        <f t="shared" si="61"/>
        <v>0</v>
      </c>
      <c r="AF183" s="264"/>
      <c r="AG183" s="264"/>
      <c r="AH183" s="325"/>
      <c r="AI183" s="254"/>
    </row>
    <row r="184" spans="1:35" s="72" customFormat="1" ht="17.25" customHeight="1">
      <c r="A184" s="194" t="s">
        <v>243</v>
      </c>
      <c r="B184" s="195" t="s">
        <v>35</v>
      </c>
      <c r="C184" s="312"/>
      <c r="D184" s="220" t="s">
        <v>169</v>
      </c>
      <c r="E184" s="195">
        <v>5</v>
      </c>
      <c r="F184" s="307">
        <v>120</v>
      </c>
      <c r="G184" s="75"/>
      <c r="H184" s="76"/>
      <c r="I184" s="77"/>
      <c r="J184" s="78"/>
      <c r="K184" s="79"/>
      <c r="L184" s="80"/>
      <c r="M184" s="81"/>
      <c r="N184" s="82"/>
      <c r="O184" s="83"/>
      <c r="P184" s="84"/>
      <c r="Q184" s="93"/>
      <c r="R184" s="94"/>
      <c r="S184" s="87"/>
      <c r="T184" s="88"/>
      <c r="U184" s="89"/>
      <c r="V184" s="90"/>
      <c r="W184" s="182"/>
      <c r="X184" s="326">
        <f t="shared" si="56"/>
        <v>0</v>
      </c>
      <c r="Y184" s="268">
        <f t="shared" si="59"/>
        <v>0</v>
      </c>
      <c r="Z184" s="257">
        <f t="shared" si="57"/>
        <v>0</v>
      </c>
      <c r="AA184" s="264"/>
      <c r="AB184" s="264"/>
      <c r="AC184" s="264"/>
      <c r="AD184" s="264"/>
      <c r="AE184" s="257">
        <f t="shared" si="61"/>
        <v>0</v>
      </c>
      <c r="AF184" s="264"/>
      <c r="AG184" s="264"/>
      <c r="AH184" s="325"/>
      <c r="AI184" s="254"/>
    </row>
    <row r="185" spans="1:35" s="72" customFormat="1" ht="16.5" customHeight="1">
      <c r="A185" s="194" t="s">
        <v>143</v>
      </c>
      <c r="B185" s="195" t="s">
        <v>35</v>
      </c>
      <c r="C185" s="312"/>
      <c r="D185" s="220" t="s">
        <v>169</v>
      </c>
      <c r="E185" s="195">
        <v>4</v>
      </c>
      <c r="F185" s="307">
        <v>130</v>
      </c>
      <c r="G185" s="75"/>
      <c r="H185" s="76"/>
      <c r="I185" s="77"/>
      <c r="J185" s="78"/>
      <c r="K185" s="79"/>
      <c r="L185" s="80"/>
      <c r="M185" s="81"/>
      <c r="N185" s="82"/>
      <c r="O185" s="83"/>
      <c r="P185" s="84"/>
      <c r="Q185" s="93"/>
      <c r="R185" s="94"/>
      <c r="S185" s="87"/>
      <c r="T185" s="88"/>
      <c r="U185" s="89"/>
      <c r="V185" s="90"/>
      <c r="W185" s="182"/>
      <c r="X185" s="326">
        <f t="shared" si="56"/>
        <v>0</v>
      </c>
      <c r="Y185" s="268">
        <f t="shared" si="59"/>
        <v>0</v>
      </c>
      <c r="Z185" s="257">
        <f t="shared" si="57"/>
        <v>0</v>
      </c>
      <c r="AA185" s="264"/>
      <c r="AB185" s="264"/>
      <c r="AC185" s="264"/>
      <c r="AD185" s="264"/>
      <c r="AE185" s="257">
        <f>$Z185*4</f>
        <v>0</v>
      </c>
      <c r="AF185" s="264"/>
      <c r="AG185" s="264"/>
      <c r="AH185" s="325"/>
      <c r="AI185" s="254"/>
    </row>
    <row r="186" spans="1:35" s="72" customFormat="1" ht="17.25" customHeight="1">
      <c r="A186" s="194" t="s">
        <v>144</v>
      </c>
      <c r="B186" s="195" t="s">
        <v>36</v>
      </c>
      <c r="C186" s="312"/>
      <c r="D186" s="220" t="s">
        <v>169</v>
      </c>
      <c r="E186" s="195">
        <v>4</v>
      </c>
      <c r="F186" s="307">
        <v>130</v>
      </c>
      <c r="G186" s="75"/>
      <c r="H186" s="76"/>
      <c r="I186" s="77"/>
      <c r="J186" s="78"/>
      <c r="K186" s="79"/>
      <c r="L186" s="80"/>
      <c r="M186" s="81"/>
      <c r="N186" s="82"/>
      <c r="O186" s="83"/>
      <c r="P186" s="84"/>
      <c r="Q186" s="93"/>
      <c r="R186" s="94"/>
      <c r="S186" s="87"/>
      <c r="T186" s="88"/>
      <c r="U186" s="89"/>
      <c r="V186" s="90"/>
      <c r="W186" s="182"/>
      <c r="X186" s="326">
        <f t="shared" si="56"/>
        <v>0</v>
      </c>
      <c r="Y186" s="268">
        <f t="shared" si="59"/>
        <v>0</v>
      </c>
      <c r="Z186" s="257">
        <f t="shared" si="57"/>
        <v>0</v>
      </c>
      <c r="AA186" s="264"/>
      <c r="AB186" s="264"/>
      <c r="AC186" s="264"/>
      <c r="AD186" s="264"/>
      <c r="AE186" s="264"/>
      <c r="AF186" s="257">
        <f>$Z186*4</f>
        <v>0</v>
      </c>
      <c r="AG186" s="264"/>
      <c r="AH186" s="325"/>
      <c r="AI186" s="254"/>
    </row>
    <row r="187" spans="1:35" s="72" customFormat="1" ht="16.5" customHeight="1">
      <c r="A187" s="194" t="s">
        <v>244</v>
      </c>
      <c r="B187" s="195" t="s">
        <v>37</v>
      </c>
      <c r="C187" s="312"/>
      <c r="D187" s="220" t="s">
        <v>57</v>
      </c>
      <c r="E187" s="195">
        <v>2</v>
      </c>
      <c r="F187" s="307">
        <v>105</v>
      </c>
      <c r="G187" s="75"/>
      <c r="H187" s="76"/>
      <c r="I187" s="77"/>
      <c r="J187" s="78"/>
      <c r="K187" s="79"/>
      <c r="L187" s="80"/>
      <c r="M187" s="81"/>
      <c r="N187" s="82"/>
      <c r="O187" s="83"/>
      <c r="P187" s="84"/>
      <c r="Q187" s="93"/>
      <c r="R187" s="94"/>
      <c r="S187" s="87"/>
      <c r="T187" s="88"/>
      <c r="U187" s="89"/>
      <c r="V187" s="90"/>
      <c r="W187" s="182"/>
      <c r="X187" s="326">
        <f t="shared" si="56"/>
        <v>0</v>
      </c>
      <c r="Y187" s="268">
        <f t="shared" si="59"/>
        <v>0</v>
      </c>
      <c r="Z187" s="257">
        <f t="shared" si="57"/>
        <v>0</v>
      </c>
      <c r="AA187" s="264"/>
      <c r="AB187" s="264"/>
      <c r="AC187" s="264"/>
      <c r="AD187" s="264"/>
      <c r="AE187" s="264"/>
      <c r="AF187" s="264"/>
      <c r="AG187" s="257">
        <f>$Z187*2</f>
        <v>0</v>
      </c>
      <c r="AH187" s="325"/>
      <c r="AI187" s="254"/>
    </row>
    <row r="188" spans="1:35" s="72" customFormat="1" ht="18" customHeight="1">
      <c r="A188" s="194" t="s">
        <v>245</v>
      </c>
      <c r="B188" s="195" t="s">
        <v>33</v>
      </c>
      <c r="C188" s="312"/>
      <c r="D188" s="220" t="s">
        <v>174</v>
      </c>
      <c r="E188" s="195">
        <v>10</v>
      </c>
      <c r="F188" s="307">
        <v>90</v>
      </c>
      <c r="G188" s="75"/>
      <c r="H188" s="76"/>
      <c r="I188" s="77"/>
      <c r="J188" s="78"/>
      <c r="K188" s="79"/>
      <c r="L188" s="80"/>
      <c r="M188" s="81"/>
      <c r="N188" s="82"/>
      <c r="O188" s="83"/>
      <c r="P188" s="84"/>
      <c r="Q188" s="93"/>
      <c r="R188" s="94"/>
      <c r="S188" s="87"/>
      <c r="T188" s="88"/>
      <c r="U188" s="89"/>
      <c r="V188" s="90"/>
      <c r="W188" s="182"/>
      <c r="X188" s="326">
        <f t="shared" si="56"/>
        <v>0</v>
      </c>
      <c r="Y188" s="268">
        <f t="shared" si="59"/>
        <v>0</v>
      </c>
      <c r="Z188" s="257">
        <f t="shared" si="57"/>
        <v>0</v>
      </c>
      <c r="AA188" s="264"/>
      <c r="AB188" s="264"/>
      <c r="AC188" s="257">
        <f t="shared" ref="AC188" si="62">$Z188*10</f>
        <v>0</v>
      </c>
      <c r="AD188" s="264"/>
      <c r="AE188" s="264"/>
      <c r="AF188" s="264"/>
      <c r="AG188" s="264"/>
      <c r="AH188" s="325"/>
      <c r="AI188" s="254"/>
    </row>
    <row r="189" spans="1:35" s="72" customFormat="1" ht="16.5" customHeight="1">
      <c r="A189" s="194" t="s">
        <v>145</v>
      </c>
      <c r="B189" s="195" t="s">
        <v>35</v>
      </c>
      <c r="C189" s="312"/>
      <c r="D189" s="220" t="s">
        <v>174</v>
      </c>
      <c r="E189" s="195">
        <v>3</v>
      </c>
      <c r="F189" s="307">
        <v>85</v>
      </c>
      <c r="G189" s="75"/>
      <c r="H189" s="76"/>
      <c r="I189" s="77"/>
      <c r="J189" s="78"/>
      <c r="K189" s="79"/>
      <c r="L189" s="80"/>
      <c r="M189" s="81"/>
      <c r="N189" s="82"/>
      <c r="O189" s="83"/>
      <c r="P189" s="84"/>
      <c r="Q189" s="93"/>
      <c r="R189" s="94"/>
      <c r="S189" s="87"/>
      <c r="T189" s="88"/>
      <c r="U189" s="89"/>
      <c r="V189" s="90"/>
      <c r="W189" s="182"/>
      <c r="X189" s="326">
        <f t="shared" si="56"/>
        <v>0</v>
      </c>
      <c r="Y189" s="268">
        <f t="shared" si="59"/>
        <v>0</v>
      </c>
      <c r="Z189" s="257">
        <f t="shared" si="57"/>
        <v>0</v>
      </c>
      <c r="AA189" s="264"/>
      <c r="AB189" s="264"/>
      <c r="AC189" s="264"/>
      <c r="AD189" s="264"/>
      <c r="AE189" s="257">
        <f>$Z189*3</f>
        <v>0</v>
      </c>
      <c r="AF189" s="264"/>
      <c r="AG189" s="264"/>
      <c r="AH189" s="325"/>
      <c r="AI189" s="254"/>
    </row>
    <row r="190" spans="1:35" s="72" customFormat="1" ht="16.5" customHeight="1" thickBot="1">
      <c r="A190" s="205" t="s">
        <v>49</v>
      </c>
      <c r="B190" s="206" t="s">
        <v>37</v>
      </c>
      <c r="C190" s="313"/>
      <c r="D190" s="223" t="s">
        <v>162</v>
      </c>
      <c r="E190" s="206">
        <v>1</v>
      </c>
      <c r="F190" s="309">
        <v>120</v>
      </c>
      <c r="G190" s="167"/>
      <c r="H190" s="168"/>
      <c r="I190" s="169"/>
      <c r="J190" s="170"/>
      <c r="K190" s="171"/>
      <c r="L190" s="172"/>
      <c r="M190" s="173"/>
      <c r="N190" s="174"/>
      <c r="O190" s="175"/>
      <c r="P190" s="121"/>
      <c r="Q190" s="176"/>
      <c r="R190" s="177"/>
      <c r="S190" s="178"/>
      <c r="T190" s="179"/>
      <c r="U190" s="180"/>
      <c r="V190" s="181"/>
      <c r="W190" s="182"/>
      <c r="X190" s="275">
        <f t="shared" si="56"/>
        <v>0</v>
      </c>
      <c r="Y190" s="268">
        <f t="shared" si="59"/>
        <v>0</v>
      </c>
      <c r="Z190" s="262">
        <f t="shared" si="57"/>
        <v>0</v>
      </c>
      <c r="AA190" s="277"/>
      <c r="AB190" s="277"/>
      <c r="AC190" s="277"/>
      <c r="AD190" s="277"/>
      <c r="AE190" s="277"/>
      <c r="AF190" s="277"/>
      <c r="AG190" s="262">
        <f>$Z190*1</f>
        <v>0</v>
      </c>
      <c r="AH190" s="325"/>
      <c r="AI190" s="254"/>
    </row>
    <row r="191" spans="1:35" s="163" customFormat="1" ht="28.2" thickBot="1">
      <c r="A191" s="211" t="s">
        <v>498</v>
      </c>
      <c r="B191" s="187" t="s">
        <v>526</v>
      </c>
      <c r="C191" s="187" t="s">
        <v>527</v>
      </c>
      <c r="D191" s="188" t="s">
        <v>50</v>
      </c>
      <c r="E191" s="188" t="s">
        <v>528</v>
      </c>
      <c r="F191" s="188" t="s">
        <v>529</v>
      </c>
      <c r="G191" s="36" t="s">
        <v>38</v>
      </c>
      <c r="H191" s="37" t="s">
        <v>531</v>
      </c>
      <c r="I191" s="38" t="s">
        <v>532</v>
      </c>
      <c r="J191" s="39" t="s">
        <v>534</v>
      </c>
      <c r="K191" s="40" t="s">
        <v>535</v>
      </c>
      <c r="L191" s="41" t="s">
        <v>39</v>
      </c>
      <c r="M191" s="42" t="s">
        <v>40</v>
      </c>
      <c r="N191" s="43" t="s">
        <v>41</v>
      </c>
      <c r="O191" s="44" t="s">
        <v>536</v>
      </c>
      <c r="P191" s="45" t="s">
        <v>326</v>
      </c>
      <c r="Q191" s="46" t="s">
        <v>42</v>
      </c>
      <c r="R191" s="47" t="s">
        <v>5</v>
      </c>
      <c r="S191" s="48" t="s">
        <v>537</v>
      </c>
      <c r="T191" s="49" t="s">
        <v>349</v>
      </c>
      <c r="U191" s="50" t="s">
        <v>530</v>
      </c>
      <c r="V191" s="51" t="s">
        <v>538</v>
      </c>
      <c r="W191" s="41" t="s">
        <v>533</v>
      </c>
      <c r="X191" s="188" t="s">
        <v>539</v>
      </c>
      <c r="Y191" s="188" t="s">
        <v>541</v>
      </c>
      <c r="Z191" s="246" t="s">
        <v>542</v>
      </c>
      <c r="AA191" s="247" t="s">
        <v>520</v>
      </c>
      <c r="AB191" s="247" t="s">
        <v>521</v>
      </c>
      <c r="AC191" s="247" t="s">
        <v>522</v>
      </c>
      <c r="AD191" s="247" t="s">
        <v>523</v>
      </c>
      <c r="AE191" s="247" t="s">
        <v>543</v>
      </c>
      <c r="AF191" s="247" t="s">
        <v>524</v>
      </c>
      <c r="AG191" s="248" t="s">
        <v>525</v>
      </c>
      <c r="AH191" s="325"/>
      <c r="AI191" s="271"/>
    </row>
    <row r="192" spans="1:35" s="72" customFormat="1" ht="17.25" customHeight="1">
      <c r="A192" s="189" t="s">
        <v>246</v>
      </c>
      <c r="B192" s="190" t="s">
        <v>490</v>
      </c>
      <c r="C192" s="311"/>
      <c r="D192" s="190" t="s">
        <v>249</v>
      </c>
      <c r="E192" s="190">
        <v>1</v>
      </c>
      <c r="F192" s="306">
        <v>100</v>
      </c>
      <c r="G192" s="55"/>
      <c r="H192" s="56"/>
      <c r="I192" s="57"/>
      <c r="J192" s="58"/>
      <c r="K192" s="59"/>
      <c r="L192" s="60"/>
      <c r="M192" s="61"/>
      <c r="N192" s="62"/>
      <c r="O192" s="63"/>
      <c r="P192" s="64"/>
      <c r="Q192" s="165"/>
      <c r="R192" s="166"/>
      <c r="S192" s="67"/>
      <c r="T192" s="68"/>
      <c r="U192" s="69"/>
      <c r="V192" s="70"/>
      <c r="W192" s="182"/>
      <c r="X192" s="272">
        <f t="shared" ref="X192:X198" si="63">SUM(G192:W192)*F192</f>
        <v>0</v>
      </c>
      <c r="Y192" s="268">
        <f t="shared" si="59"/>
        <v>0</v>
      </c>
      <c r="Z192" s="252">
        <f t="shared" ref="Z192:Z198" si="64">SUM(G192:W192)</f>
        <v>0</v>
      </c>
      <c r="AA192" s="274"/>
      <c r="AB192" s="274"/>
      <c r="AC192" s="274"/>
      <c r="AD192" s="274"/>
      <c r="AE192" s="274"/>
      <c r="AF192" s="274"/>
      <c r="AG192" s="252">
        <f>$Z192*1</f>
        <v>0</v>
      </c>
      <c r="AH192" s="325"/>
      <c r="AI192" s="254"/>
    </row>
    <row r="193" spans="1:35" s="72" customFormat="1" ht="16.5" customHeight="1">
      <c r="A193" s="194" t="s">
        <v>247</v>
      </c>
      <c r="B193" s="195" t="s">
        <v>490</v>
      </c>
      <c r="C193" s="312"/>
      <c r="D193" s="195" t="s">
        <v>249</v>
      </c>
      <c r="E193" s="195">
        <v>1</v>
      </c>
      <c r="F193" s="307">
        <v>150</v>
      </c>
      <c r="G193" s="75"/>
      <c r="H193" s="76"/>
      <c r="I193" s="77"/>
      <c r="J193" s="78"/>
      <c r="K193" s="79"/>
      <c r="L193" s="80"/>
      <c r="M193" s="81"/>
      <c r="N193" s="82"/>
      <c r="O193" s="83"/>
      <c r="P193" s="84"/>
      <c r="Q193" s="93"/>
      <c r="R193" s="94"/>
      <c r="S193" s="87"/>
      <c r="T193" s="88"/>
      <c r="U193" s="89"/>
      <c r="V193" s="90"/>
      <c r="W193" s="182"/>
      <c r="X193" s="326">
        <f t="shared" si="63"/>
        <v>0</v>
      </c>
      <c r="Y193" s="268">
        <f t="shared" si="59"/>
        <v>0</v>
      </c>
      <c r="Z193" s="257">
        <f t="shared" si="64"/>
        <v>0</v>
      </c>
      <c r="AA193" s="264"/>
      <c r="AB193" s="264"/>
      <c r="AC193" s="264"/>
      <c r="AD193" s="264"/>
      <c r="AE193" s="264"/>
      <c r="AF193" s="264"/>
      <c r="AG193" s="257">
        <f>$Z193*1</f>
        <v>0</v>
      </c>
      <c r="AH193" s="325"/>
      <c r="AI193" s="254"/>
    </row>
    <row r="194" spans="1:35" s="72" customFormat="1" ht="17.25" customHeight="1">
      <c r="A194" s="194" t="s">
        <v>146</v>
      </c>
      <c r="B194" s="195" t="s">
        <v>33</v>
      </c>
      <c r="C194" s="312"/>
      <c r="D194" s="195" t="s">
        <v>163</v>
      </c>
      <c r="E194" s="195">
        <v>4</v>
      </c>
      <c r="F194" s="307">
        <v>40</v>
      </c>
      <c r="G194" s="75"/>
      <c r="H194" s="76"/>
      <c r="I194" s="77"/>
      <c r="J194" s="78"/>
      <c r="K194" s="79"/>
      <c r="L194" s="80"/>
      <c r="M194" s="81"/>
      <c r="N194" s="82"/>
      <c r="O194" s="83"/>
      <c r="P194" s="84"/>
      <c r="Q194" s="93"/>
      <c r="R194" s="94"/>
      <c r="S194" s="87"/>
      <c r="T194" s="88"/>
      <c r="U194" s="89"/>
      <c r="V194" s="90"/>
      <c r="W194" s="182"/>
      <c r="X194" s="326">
        <f t="shared" si="63"/>
        <v>0</v>
      </c>
      <c r="Y194" s="268">
        <f t="shared" si="59"/>
        <v>0</v>
      </c>
      <c r="Z194" s="257">
        <f t="shared" si="64"/>
        <v>0</v>
      </c>
      <c r="AA194" s="264"/>
      <c r="AB194" s="264"/>
      <c r="AC194" s="257">
        <f>$Z194*4</f>
        <v>0</v>
      </c>
      <c r="AD194" s="264"/>
      <c r="AE194" s="264"/>
      <c r="AF194" s="264"/>
      <c r="AG194" s="264"/>
      <c r="AH194" s="325"/>
      <c r="AI194" s="254"/>
    </row>
    <row r="195" spans="1:35" s="72" customFormat="1" ht="16.5" customHeight="1">
      <c r="A195" s="194" t="s">
        <v>147</v>
      </c>
      <c r="B195" s="195" t="s">
        <v>33</v>
      </c>
      <c r="C195" s="312"/>
      <c r="D195" s="195" t="s">
        <v>163</v>
      </c>
      <c r="E195" s="195">
        <v>4</v>
      </c>
      <c r="F195" s="307">
        <v>55</v>
      </c>
      <c r="G195" s="75"/>
      <c r="H195" s="76"/>
      <c r="I195" s="77"/>
      <c r="J195" s="78"/>
      <c r="K195" s="79"/>
      <c r="L195" s="80"/>
      <c r="M195" s="81"/>
      <c r="N195" s="82"/>
      <c r="O195" s="83"/>
      <c r="P195" s="84"/>
      <c r="Q195" s="93"/>
      <c r="R195" s="94"/>
      <c r="S195" s="87"/>
      <c r="T195" s="88"/>
      <c r="U195" s="89"/>
      <c r="V195" s="90"/>
      <c r="W195" s="182"/>
      <c r="X195" s="326">
        <f t="shared" si="63"/>
        <v>0</v>
      </c>
      <c r="Y195" s="268">
        <f t="shared" si="59"/>
        <v>0</v>
      </c>
      <c r="Z195" s="257">
        <f t="shared" si="64"/>
        <v>0</v>
      </c>
      <c r="AA195" s="264"/>
      <c r="AB195" s="264"/>
      <c r="AC195" s="257">
        <f t="shared" ref="AC195:AC196" si="65">$Z195*4</f>
        <v>0</v>
      </c>
      <c r="AD195" s="264"/>
      <c r="AE195" s="264"/>
      <c r="AF195" s="264"/>
      <c r="AG195" s="264"/>
      <c r="AH195" s="325"/>
      <c r="AI195" s="254"/>
    </row>
    <row r="196" spans="1:35" s="72" customFormat="1" ht="15.75" customHeight="1">
      <c r="A196" s="194" t="s">
        <v>148</v>
      </c>
      <c r="B196" s="195" t="s">
        <v>33</v>
      </c>
      <c r="C196" s="312"/>
      <c r="D196" s="195" t="s">
        <v>57</v>
      </c>
      <c r="E196" s="195">
        <v>4</v>
      </c>
      <c r="F196" s="307">
        <v>40</v>
      </c>
      <c r="G196" s="75"/>
      <c r="H196" s="76"/>
      <c r="I196" s="77"/>
      <c r="J196" s="78"/>
      <c r="K196" s="79"/>
      <c r="L196" s="80"/>
      <c r="M196" s="81"/>
      <c r="N196" s="82"/>
      <c r="O196" s="83"/>
      <c r="P196" s="84"/>
      <c r="Q196" s="93"/>
      <c r="R196" s="94"/>
      <c r="S196" s="87"/>
      <c r="T196" s="88"/>
      <c r="U196" s="89"/>
      <c r="V196" s="90"/>
      <c r="W196" s="182"/>
      <c r="X196" s="326">
        <f t="shared" si="63"/>
        <v>0</v>
      </c>
      <c r="Y196" s="268">
        <f t="shared" si="59"/>
        <v>0</v>
      </c>
      <c r="Z196" s="257">
        <f t="shared" si="64"/>
        <v>0</v>
      </c>
      <c r="AA196" s="264"/>
      <c r="AB196" s="264"/>
      <c r="AC196" s="257">
        <f t="shared" si="65"/>
        <v>0</v>
      </c>
      <c r="AD196" s="264"/>
      <c r="AE196" s="264"/>
      <c r="AF196" s="264"/>
      <c r="AG196" s="264"/>
      <c r="AH196" s="325"/>
      <c r="AI196" s="254"/>
    </row>
    <row r="197" spans="1:35" s="72" customFormat="1" ht="17.25" customHeight="1">
      <c r="A197" s="194" t="s">
        <v>149</v>
      </c>
      <c r="B197" s="195" t="s">
        <v>491</v>
      </c>
      <c r="C197" s="312"/>
      <c r="D197" s="195" t="s">
        <v>249</v>
      </c>
      <c r="E197" s="195">
        <v>4</v>
      </c>
      <c r="F197" s="307">
        <v>90</v>
      </c>
      <c r="G197" s="75"/>
      <c r="H197" s="76"/>
      <c r="I197" s="77"/>
      <c r="J197" s="78"/>
      <c r="K197" s="79"/>
      <c r="L197" s="80"/>
      <c r="M197" s="81"/>
      <c r="N197" s="82"/>
      <c r="O197" s="83"/>
      <c r="P197" s="84"/>
      <c r="Q197" s="93"/>
      <c r="R197" s="94"/>
      <c r="S197" s="87"/>
      <c r="T197" s="88"/>
      <c r="U197" s="89"/>
      <c r="V197" s="90"/>
      <c r="W197" s="182"/>
      <c r="X197" s="326">
        <f t="shared" si="63"/>
        <v>0</v>
      </c>
      <c r="Y197" s="268">
        <f t="shared" si="59"/>
        <v>0</v>
      </c>
      <c r="Z197" s="257">
        <f t="shared" si="64"/>
        <v>0</v>
      </c>
      <c r="AA197" s="264"/>
      <c r="AB197" s="264"/>
      <c r="AC197" s="264"/>
      <c r="AD197" s="257">
        <f>$Z197*4</f>
        <v>0</v>
      </c>
      <c r="AE197" s="264"/>
      <c r="AF197" s="264"/>
      <c r="AG197" s="264"/>
      <c r="AH197" s="325"/>
      <c r="AI197" s="254"/>
    </row>
    <row r="198" spans="1:35" s="72" customFormat="1" ht="15.75" customHeight="1" thickBot="1">
      <c r="A198" s="205" t="s">
        <v>150</v>
      </c>
      <c r="B198" s="206" t="s">
        <v>35</v>
      </c>
      <c r="C198" s="313"/>
      <c r="D198" s="206" t="s">
        <v>249</v>
      </c>
      <c r="E198" s="206">
        <v>4</v>
      </c>
      <c r="F198" s="309">
        <v>110</v>
      </c>
      <c r="G198" s="167"/>
      <c r="H198" s="168"/>
      <c r="I198" s="169"/>
      <c r="J198" s="170"/>
      <c r="K198" s="171"/>
      <c r="L198" s="172"/>
      <c r="M198" s="173"/>
      <c r="N198" s="174"/>
      <c r="O198" s="175"/>
      <c r="P198" s="121"/>
      <c r="Q198" s="176"/>
      <c r="R198" s="177"/>
      <c r="S198" s="178"/>
      <c r="T198" s="179"/>
      <c r="U198" s="180"/>
      <c r="V198" s="181"/>
      <c r="W198" s="182"/>
      <c r="X198" s="275">
        <f t="shared" si="63"/>
        <v>0</v>
      </c>
      <c r="Y198" s="268">
        <f t="shared" si="59"/>
        <v>0</v>
      </c>
      <c r="Z198" s="262">
        <f t="shared" si="64"/>
        <v>0</v>
      </c>
      <c r="AA198" s="277"/>
      <c r="AB198" s="277"/>
      <c r="AC198" s="277"/>
      <c r="AD198" s="277"/>
      <c r="AE198" s="262">
        <f>$Z198*4</f>
        <v>0</v>
      </c>
      <c r="AF198" s="277"/>
      <c r="AG198" s="277"/>
      <c r="AH198" s="325"/>
      <c r="AI198" s="254"/>
    </row>
    <row r="199" spans="1:35" s="163" customFormat="1" ht="28.2" customHeight="1" thickBot="1">
      <c r="A199" s="315" t="s">
        <v>499</v>
      </c>
      <c r="B199" s="187" t="s">
        <v>526</v>
      </c>
      <c r="C199" s="187" t="s">
        <v>527</v>
      </c>
      <c r="D199" s="188" t="s">
        <v>50</v>
      </c>
      <c r="E199" s="188" t="s">
        <v>528</v>
      </c>
      <c r="F199" s="188" t="s">
        <v>529</v>
      </c>
      <c r="G199" s="36" t="s">
        <v>38</v>
      </c>
      <c r="H199" s="37" t="s">
        <v>531</v>
      </c>
      <c r="I199" s="38" t="s">
        <v>532</v>
      </c>
      <c r="J199" s="39" t="s">
        <v>534</v>
      </c>
      <c r="K199" s="40" t="s">
        <v>535</v>
      </c>
      <c r="L199" s="41" t="s">
        <v>39</v>
      </c>
      <c r="M199" s="42" t="s">
        <v>40</v>
      </c>
      <c r="N199" s="43" t="s">
        <v>41</v>
      </c>
      <c r="O199" s="44" t="s">
        <v>536</v>
      </c>
      <c r="P199" s="45" t="s">
        <v>326</v>
      </c>
      <c r="Q199" s="46" t="s">
        <v>42</v>
      </c>
      <c r="R199" s="47" t="s">
        <v>5</v>
      </c>
      <c r="S199" s="48" t="s">
        <v>537</v>
      </c>
      <c r="T199" s="49" t="s">
        <v>349</v>
      </c>
      <c r="U199" s="50" t="s">
        <v>530</v>
      </c>
      <c r="V199" s="51" t="s">
        <v>538</v>
      </c>
      <c r="W199" s="41" t="s">
        <v>533</v>
      </c>
      <c r="X199" s="188" t="s">
        <v>539</v>
      </c>
      <c r="Y199" s="188" t="s">
        <v>541</v>
      </c>
      <c r="Z199" s="246" t="s">
        <v>542</v>
      </c>
      <c r="AA199" s="247" t="s">
        <v>520</v>
      </c>
      <c r="AB199" s="247" t="s">
        <v>521</v>
      </c>
      <c r="AC199" s="247" t="s">
        <v>522</v>
      </c>
      <c r="AD199" s="247" t="s">
        <v>523</v>
      </c>
      <c r="AE199" s="247" t="s">
        <v>543</v>
      </c>
      <c r="AF199" s="247" t="s">
        <v>524</v>
      </c>
      <c r="AG199" s="248" t="s">
        <v>525</v>
      </c>
      <c r="AH199" s="325"/>
      <c r="AI199" s="271"/>
    </row>
    <row r="200" spans="1:35" s="72" customFormat="1" ht="17.25" customHeight="1">
      <c r="A200" s="194" t="s">
        <v>151</v>
      </c>
      <c r="B200" s="195" t="s">
        <v>33</v>
      </c>
      <c r="C200" s="311"/>
      <c r="D200" s="190" t="s">
        <v>250</v>
      </c>
      <c r="E200" s="190">
        <v>6</v>
      </c>
      <c r="F200" s="316">
        <v>82.5</v>
      </c>
      <c r="G200" s="55"/>
      <c r="H200" s="56"/>
      <c r="I200" s="57"/>
      <c r="J200" s="58"/>
      <c r="K200" s="59"/>
      <c r="L200" s="60"/>
      <c r="M200" s="61"/>
      <c r="N200" s="62"/>
      <c r="O200" s="63"/>
      <c r="P200" s="64"/>
      <c r="Q200" s="165"/>
      <c r="R200" s="166"/>
      <c r="S200" s="67"/>
      <c r="T200" s="68"/>
      <c r="U200" s="69"/>
      <c r="V200" s="70"/>
      <c r="W200" s="182"/>
      <c r="X200" s="272">
        <f t="shared" ref="X200:X205" si="66">SUM(G200:W200)*F200</f>
        <v>0</v>
      </c>
      <c r="Y200" s="268">
        <f t="shared" si="59"/>
        <v>0</v>
      </c>
      <c r="Z200" s="252">
        <f t="shared" ref="Z200:Z205" si="67">SUM(G200:W200)</f>
        <v>0</v>
      </c>
      <c r="AA200" s="274"/>
      <c r="AB200" s="274"/>
      <c r="AC200" s="252">
        <f>$Z200*6</f>
        <v>0</v>
      </c>
      <c r="AD200" s="274"/>
      <c r="AE200" s="274"/>
      <c r="AF200" s="274"/>
      <c r="AG200" s="274"/>
      <c r="AH200" s="325"/>
      <c r="AI200" s="254"/>
    </row>
    <row r="201" spans="1:35" s="72" customFormat="1" ht="16.5" customHeight="1">
      <c r="A201" s="194" t="s">
        <v>152</v>
      </c>
      <c r="B201" s="195" t="s">
        <v>33</v>
      </c>
      <c r="C201" s="312"/>
      <c r="D201" s="195" t="s">
        <v>250</v>
      </c>
      <c r="E201" s="195">
        <v>6</v>
      </c>
      <c r="F201" s="317">
        <v>82.5</v>
      </c>
      <c r="G201" s="75"/>
      <c r="H201" s="76"/>
      <c r="I201" s="77"/>
      <c r="J201" s="78"/>
      <c r="K201" s="79"/>
      <c r="L201" s="80"/>
      <c r="M201" s="81"/>
      <c r="N201" s="82"/>
      <c r="O201" s="83"/>
      <c r="P201" s="84"/>
      <c r="Q201" s="93"/>
      <c r="R201" s="94"/>
      <c r="S201" s="87"/>
      <c r="T201" s="88"/>
      <c r="U201" s="89"/>
      <c r="V201" s="90"/>
      <c r="W201" s="182"/>
      <c r="X201" s="326">
        <f t="shared" si="66"/>
        <v>0</v>
      </c>
      <c r="Y201" s="268">
        <f t="shared" si="59"/>
        <v>0</v>
      </c>
      <c r="Z201" s="257">
        <f t="shared" si="67"/>
        <v>0</v>
      </c>
      <c r="AA201" s="264"/>
      <c r="AB201" s="264"/>
      <c r="AC201" s="257">
        <f t="shared" ref="AC201:AC202" si="68">$Z201*6</f>
        <v>0</v>
      </c>
      <c r="AD201" s="264"/>
      <c r="AE201" s="264"/>
      <c r="AF201" s="264"/>
      <c r="AG201" s="264"/>
      <c r="AH201" s="325"/>
      <c r="AI201" s="254"/>
    </row>
    <row r="202" spans="1:35" s="72" customFormat="1" ht="17.25" customHeight="1">
      <c r="A202" s="194" t="s">
        <v>153</v>
      </c>
      <c r="B202" s="195" t="s">
        <v>33</v>
      </c>
      <c r="C202" s="312"/>
      <c r="D202" s="195" t="s">
        <v>250</v>
      </c>
      <c r="E202" s="195">
        <v>6</v>
      </c>
      <c r="F202" s="317">
        <v>82.5</v>
      </c>
      <c r="G202" s="75"/>
      <c r="H202" s="76"/>
      <c r="I202" s="77"/>
      <c r="J202" s="78"/>
      <c r="K202" s="79"/>
      <c r="L202" s="80"/>
      <c r="M202" s="81"/>
      <c r="N202" s="82"/>
      <c r="O202" s="83"/>
      <c r="P202" s="84"/>
      <c r="Q202" s="93"/>
      <c r="R202" s="94"/>
      <c r="S202" s="87"/>
      <c r="T202" s="88"/>
      <c r="U202" s="89"/>
      <c r="V202" s="90"/>
      <c r="W202" s="182"/>
      <c r="X202" s="326">
        <f t="shared" si="66"/>
        <v>0</v>
      </c>
      <c r="Y202" s="268">
        <f t="shared" si="59"/>
        <v>0</v>
      </c>
      <c r="Z202" s="257">
        <f t="shared" si="67"/>
        <v>0</v>
      </c>
      <c r="AA202" s="264"/>
      <c r="AB202" s="264"/>
      <c r="AC202" s="257">
        <f t="shared" si="68"/>
        <v>0</v>
      </c>
      <c r="AD202" s="264"/>
      <c r="AE202" s="264"/>
      <c r="AF202" s="264"/>
      <c r="AG202" s="264"/>
      <c r="AH202" s="325"/>
      <c r="AI202" s="254"/>
    </row>
    <row r="203" spans="1:35" s="72" customFormat="1" ht="17.25" customHeight="1">
      <c r="A203" s="194" t="s">
        <v>154</v>
      </c>
      <c r="B203" s="195" t="s">
        <v>33</v>
      </c>
      <c r="C203" s="312"/>
      <c r="D203" s="195" t="s">
        <v>250</v>
      </c>
      <c r="E203" s="195">
        <v>26</v>
      </c>
      <c r="F203" s="317">
        <v>170</v>
      </c>
      <c r="G203" s="75"/>
      <c r="H203" s="76"/>
      <c r="I203" s="77"/>
      <c r="J203" s="78"/>
      <c r="K203" s="79"/>
      <c r="L203" s="80"/>
      <c r="M203" s="81"/>
      <c r="N203" s="82"/>
      <c r="O203" s="83"/>
      <c r="P203" s="84"/>
      <c r="Q203" s="93"/>
      <c r="R203" s="94"/>
      <c r="S203" s="87"/>
      <c r="T203" s="88"/>
      <c r="U203" s="89"/>
      <c r="V203" s="90"/>
      <c r="W203" s="182"/>
      <c r="X203" s="326">
        <f t="shared" si="66"/>
        <v>0</v>
      </c>
      <c r="Y203" s="268">
        <f t="shared" si="59"/>
        <v>0</v>
      </c>
      <c r="Z203" s="257">
        <f t="shared" si="67"/>
        <v>0</v>
      </c>
      <c r="AA203" s="264"/>
      <c r="AB203" s="264"/>
      <c r="AC203" s="257">
        <f>$Z203*26</f>
        <v>0</v>
      </c>
      <c r="AD203" s="264"/>
      <c r="AE203" s="264"/>
      <c r="AF203" s="264"/>
      <c r="AG203" s="264"/>
      <c r="AH203" s="325"/>
      <c r="AI203" s="254"/>
    </row>
    <row r="204" spans="1:35" s="72" customFormat="1" ht="17.25" customHeight="1">
      <c r="A204" s="194" t="s">
        <v>155</v>
      </c>
      <c r="B204" s="195" t="s">
        <v>34</v>
      </c>
      <c r="C204" s="312"/>
      <c r="D204" s="195" t="s">
        <v>250</v>
      </c>
      <c r="E204" s="195">
        <v>10</v>
      </c>
      <c r="F204" s="317">
        <v>180</v>
      </c>
      <c r="G204" s="75"/>
      <c r="H204" s="76"/>
      <c r="I204" s="77"/>
      <c r="J204" s="78"/>
      <c r="K204" s="79"/>
      <c r="L204" s="80"/>
      <c r="M204" s="81"/>
      <c r="N204" s="82"/>
      <c r="O204" s="83"/>
      <c r="P204" s="84"/>
      <c r="Q204" s="93"/>
      <c r="R204" s="94"/>
      <c r="S204" s="87"/>
      <c r="T204" s="88"/>
      <c r="U204" s="89"/>
      <c r="V204" s="90"/>
      <c r="W204" s="182"/>
      <c r="X204" s="326">
        <f t="shared" si="66"/>
        <v>0</v>
      </c>
      <c r="Y204" s="268">
        <f t="shared" si="59"/>
        <v>0</v>
      </c>
      <c r="Z204" s="257">
        <f t="shared" si="67"/>
        <v>0</v>
      </c>
      <c r="AA204" s="264"/>
      <c r="AB204" s="264"/>
      <c r="AC204" s="264"/>
      <c r="AD204" s="257">
        <f>$Z204*10</f>
        <v>0</v>
      </c>
      <c r="AE204" s="264"/>
      <c r="AF204" s="264"/>
      <c r="AG204" s="264"/>
      <c r="AH204" s="325"/>
      <c r="AI204" s="254"/>
    </row>
    <row r="205" spans="1:35" s="72" customFormat="1" ht="19.5" customHeight="1" thickBot="1">
      <c r="A205" s="194" t="s">
        <v>248</v>
      </c>
      <c r="B205" s="195" t="s">
        <v>34</v>
      </c>
      <c r="C205" s="312"/>
      <c r="D205" s="195" t="s">
        <v>250</v>
      </c>
      <c r="E205" s="195">
        <v>10</v>
      </c>
      <c r="F205" s="318">
        <v>180</v>
      </c>
      <c r="G205" s="167"/>
      <c r="H205" s="168"/>
      <c r="I205" s="169"/>
      <c r="J205" s="170"/>
      <c r="K205" s="171"/>
      <c r="L205" s="172"/>
      <c r="M205" s="173"/>
      <c r="N205" s="174"/>
      <c r="O205" s="175"/>
      <c r="P205" s="121"/>
      <c r="Q205" s="176"/>
      <c r="R205" s="177"/>
      <c r="S205" s="178"/>
      <c r="T205" s="179"/>
      <c r="U205" s="180"/>
      <c r="V205" s="181"/>
      <c r="W205" s="182"/>
      <c r="X205" s="275">
        <f t="shared" si="66"/>
        <v>0</v>
      </c>
      <c r="Y205" s="268">
        <f t="shared" si="59"/>
        <v>0</v>
      </c>
      <c r="Z205" s="262">
        <f t="shared" si="67"/>
        <v>0</v>
      </c>
      <c r="AA205" s="277"/>
      <c r="AB205" s="277"/>
      <c r="AC205" s="277"/>
      <c r="AD205" s="262">
        <f>$Z205*10</f>
        <v>0</v>
      </c>
      <c r="AE205" s="277"/>
      <c r="AF205" s="277"/>
      <c r="AG205" s="277"/>
      <c r="AH205" s="325"/>
      <c r="AI205" s="254"/>
    </row>
    <row r="206" spans="1:35" ht="13.8" thickBot="1">
      <c r="F206" s="319" t="s">
        <v>156</v>
      </c>
      <c r="G206" s="323">
        <f>SUM(G3:G205)</f>
        <v>0</v>
      </c>
      <c r="H206" s="323">
        <f t="shared" ref="H206:W206" si="69">SUM(H3:H205)</f>
        <v>0</v>
      </c>
      <c r="I206" s="323">
        <f t="shared" si="69"/>
        <v>0</v>
      </c>
      <c r="J206" s="323">
        <f t="shared" si="69"/>
        <v>0</v>
      </c>
      <c r="K206" s="323">
        <f t="shared" si="69"/>
        <v>0</v>
      </c>
      <c r="L206" s="323">
        <f t="shared" si="69"/>
        <v>0</v>
      </c>
      <c r="M206" s="323">
        <f t="shared" si="69"/>
        <v>0</v>
      </c>
      <c r="N206" s="323">
        <f t="shared" si="69"/>
        <v>0</v>
      </c>
      <c r="O206" s="323">
        <f t="shared" si="69"/>
        <v>0</v>
      </c>
      <c r="P206" s="323">
        <f t="shared" si="69"/>
        <v>0</v>
      </c>
      <c r="Q206" s="323">
        <f t="shared" si="69"/>
        <v>0</v>
      </c>
      <c r="R206" s="323">
        <f t="shared" si="69"/>
        <v>0</v>
      </c>
      <c r="S206" s="323">
        <f t="shared" si="69"/>
        <v>0</v>
      </c>
      <c r="T206" s="323">
        <f t="shared" si="69"/>
        <v>0</v>
      </c>
      <c r="U206" s="323">
        <f t="shared" si="69"/>
        <v>0</v>
      </c>
      <c r="V206" s="323">
        <f t="shared" si="69"/>
        <v>0</v>
      </c>
      <c r="W206" s="323">
        <f t="shared" si="69"/>
        <v>0</v>
      </c>
      <c r="X206" s="330">
        <f>SUM(X3:X205)</f>
        <v>0</v>
      </c>
      <c r="Y206" s="323">
        <f t="shared" ref="Y206" si="70">SUM(Y3:Y205)</f>
        <v>0</v>
      </c>
      <c r="Z206" s="323">
        <f t="shared" ref="Z206" si="71">SUM(Z3:Z205)</f>
        <v>0</v>
      </c>
      <c r="AA206" s="323">
        <f t="shared" ref="AA206" si="72">SUM(AA3:AA205)</f>
        <v>0</v>
      </c>
      <c r="AB206" s="323">
        <f t="shared" ref="AB206" si="73">SUM(AB3:AB205)</f>
        <v>0</v>
      </c>
      <c r="AC206" s="323">
        <f t="shared" ref="AC206" si="74">SUM(AC3:AC205)</f>
        <v>0</v>
      </c>
      <c r="AD206" s="323">
        <f t="shared" ref="AD206" si="75">SUM(AD3:AD205)</f>
        <v>0</v>
      </c>
      <c r="AE206" s="323">
        <f t="shared" ref="AE206" si="76">SUM(AE3:AE205)</f>
        <v>0</v>
      </c>
      <c r="AF206" s="323">
        <f t="shared" ref="AF206" si="77">SUM(AF3:AF205)</f>
        <v>0</v>
      </c>
      <c r="AG206" s="331">
        <f t="shared" ref="AG206" si="78">SUM(AG3:AG205)</f>
        <v>0</v>
      </c>
    </row>
    <row r="207" spans="1:35" ht="13.8" thickBot="1">
      <c r="G207"/>
      <c r="H207"/>
      <c r="I207"/>
      <c r="J207"/>
      <c r="K207"/>
      <c r="L207"/>
      <c r="M207"/>
      <c r="N207"/>
      <c r="O207"/>
      <c r="P207"/>
      <c r="Q207"/>
      <c r="R207"/>
      <c r="S207"/>
      <c r="T207"/>
      <c r="U207"/>
      <c r="V207"/>
      <c r="W207"/>
    </row>
    <row r="208" spans="1:35" ht="14.4" thickBot="1">
      <c r="A208" s="525" t="s">
        <v>547</v>
      </c>
      <c r="B208" s="526"/>
      <c r="G208" s="527" t="s">
        <v>572</v>
      </c>
      <c r="H208" s="528"/>
      <c r="I208" s="528"/>
      <c r="J208" s="528"/>
      <c r="K208" s="528"/>
      <c r="L208" s="528"/>
      <c r="M208" s="528"/>
      <c r="N208" s="528"/>
      <c r="O208" s="528"/>
      <c r="P208" s="528"/>
      <c r="Q208" s="528"/>
      <c r="R208" s="528"/>
      <c r="S208" s="528"/>
      <c r="T208" s="528"/>
      <c r="U208" s="528"/>
      <c r="V208" s="528"/>
      <c r="W208" s="528"/>
      <c r="AA208" s="527" t="s">
        <v>568</v>
      </c>
      <c r="AB208" s="528"/>
      <c r="AC208" s="528"/>
      <c r="AD208" s="528"/>
      <c r="AE208" s="528"/>
      <c r="AF208" s="528"/>
      <c r="AG208" s="528"/>
      <c r="AH208" s="529"/>
    </row>
    <row r="209" spans="1:34" ht="13.8" thickBot="1">
      <c r="G209"/>
      <c r="H209"/>
      <c r="I209"/>
      <c r="J209"/>
      <c r="K209"/>
      <c r="L209"/>
      <c r="M209"/>
      <c r="N209"/>
      <c r="O209"/>
      <c r="P209"/>
      <c r="Q209"/>
      <c r="R209"/>
      <c r="S209"/>
      <c r="T209"/>
      <c r="U209"/>
      <c r="V209"/>
      <c r="W209"/>
      <c r="AH209"/>
    </row>
    <row r="210" spans="1:34" ht="44.25" customHeight="1" thickBot="1">
      <c r="A210" s="234" t="s">
        <v>545</v>
      </c>
      <c r="B210" s="320">
        <f>X206</f>
        <v>0</v>
      </c>
      <c r="D210" s="321"/>
      <c r="G210" s="36" t="s">
        <v>38</v>
      </c>
      <c r="H210" s="37" t="s">
        <v>531</v>
      </c>
      <c r="I210" s="38" t="s">
        <v>532</v>
      </c>
      <c r="J210" s="39" t="s">
        <v>534</v>
      </c>
      <c r="K210" s="40" t="s">
        <v>535</v>
      </c>
      <c r="L210" s="41" t="s">
        <v>39</v>
      </c>
      <c r="M210" s="42" t="s">
        <v>40</v>
      </c>
      <c r="N210" s="43" t="s">
        <v>41</v>
      </c>
      <c r="O210" s="44" t="s">
        <v>536</v>
      </c>
      <c r="P210" s="45" t="s">
        <v>326</v>
      </c>
      <c r="Q210" s="46" t="s">
        <v>42</v>
      </c>
      <c r="R210" s="47" t="s">
        <v>5</v>
      </c>
      <c r="S210" s="48" t="s">
        <v>537</v>
      </c>
      <c r="T210" s="49" t="s">
        <v>349</v>
      </c>
      <c r="U210" s="50" t="s">
        <v>530</v>
      </c>
      <c r="V210" s="51" t="s">
        <v>538</v>
      </c>
      <c r="W210" s="41" t="s">
        <v>533</v>
      </c>
      <c r="X210" s="188" t="s">
        <v>539</v>
      </c>
      <c r="AA210" s="15" t="s">
        <v>329</v>
      </c>
      <c r="AB210" s="15" t="s">
        <v>330</v>
      </c>
      <c r="AC210" s="15" t="s">
        <v>331</v>
      </c>
      <c r="AD210" s="15" t="s">
        <v>332</v>
      </c>
      <c r="AE210" s="15" t="s">
        <v>360</v>
      </c>
      <c r="AF210" s="15" t="s">
        <v>333</v>
      </c>
      <c r="AG210" s="16" t="s">
        <v>334</v>
      </c>
      <c r="AH210" s="17" t="s">
        <v>156</v>
      </c>
    </row>
    <row r="211" spans="1:34" ht="13.8" thickBot="1">
      <c r="A211" s="234" t="s">
        <v>506</v>
      </c>
      <c r="B211" s="322">
        <f>Y206</f>
        <v>0</v>
      </c>
      <c r="D211" s="34"/>
      <c r="E211" s="10"/>
      <c r="G211" s="245">
        <f>SUMPRODUCT($E$3:$E$205,G3:G205)</f>
        <v>0</v>
      </c>
      <c r="H211" s="245">
        <f t="shared" ref="H211:W211" si="79">SUMPRODUCT($E$3:$E$205,H3:H205)</f>
        <v>0</v>
      </c>
      <c r="I211" s="245">
        <f t="shared" si="79"/>
        <v>0</v>
      </c>
      <c r="J211" s="245">
        <f t="shared" si="79"/>
        <v>0</v>
      </c>
      <c r="K211" s="245">
        <f t="shared" si="79"/>
        <v>0</v>
      </c>
      <c r="L211" s="245">
        <f t="shared" si="79"/>
        <v>0</v>
      </c>
      <c r="M211" s="245">
        <f t="shared" si="79"/>
        <v>0</v>
      </c>
      <c r="N211" s="245">
        <f t="shared" si="79"/>
        <v>0</v>
      </c>
      <c r="O211" s="245">
        <f t="shared" si="79"/>
        <v>0</v>
      </c>
      <c r="P211" s="245">
        <f t="shared" si="79"/>
        <v>0</v>
      </c>
      <c r="Q211" s="245">
        <f t="shared" si="79"/>
        <v>0</v>
      </c>
      <c r="R211" s="245">
        <f t="shared" si="79"/>
        <v>0</v>
      </c>
      <c r="S211" s="245">
        <f t="shared" si="79"/>
        <v>0</v>
      </c>
      <c r="T211" s="245">
        <f t="shared" si="79"/>
        <v>0</v>
      </c>
      <c r="U211" s="245">
        <f t="shared" si="79"/>
        <v>0</v>
      </c>
      <c r="V211" s="245">
        <f t="shared" si="79"/>
        <v>0</v>
      </c>
      <c r="W211" s="245">
        <f t="shared" si="79"/>
        <v>0</v>
      </c>
      <c r="X211" s="245">
        <f>SUM(G211:W211)</f>
        <v>0</v>
      </c>
      <c r="AA211" s="245">
        <f t="shared" ref="AA211:AG211" si="80">AA206</f>
        <v>0</v>
      </c>
      <c r="AB211" s="245">
        <f t="shared" si="80"/>
        <v>0</v>
      </c>
      <c r="AC211" s="245">
        <f t="shared" si="80"/>
        <v>0</v>
      </c>
      <c r="AD211" s="245">
        <f t="shared" si="80"/>
        <v>0</v>
      </c>
      <c r="AE211" s="245">
        <f t="shared" si="80"/>
        <v>0</v>
      </c>
      <c r="AF211" s="245">
        <f t="shared" si="80"/>
        <v>0</v>
      </c>
      <c r="AG211" s="245">
        <f t="shared" si="80"/>
        <v>0</v>
      </c>
      <c r="AH211" s="245">
        <f>SUM(AA211:AG211)</f>
        <v>0</v>
      </c>
    </row>
    <row r="212" spans="1:34" ht="13.8" thickBot="1">
      <c r="D212" s="34"/>
      <c r="E212" s="10"/>
      <c r="G212" s="20">
        <f t="shared" ref="G212:X212" si="81">IFERROR(G211/$X$211,0)</f>
        <v>0</v>
      </c>
      <c r="H212" s="20">
        <f t="shared" si="81"/>
        <v>0</v>
      </c>
      <c r="I212" s="20">
        <f t="shared" si="81"/>
        <v>0</v>
      </c>
      <c r="J212" s="20">
        <f t="shared" si="81"/>
        <v>0</v>
      </c>
      <c r="K212" s="20">
        <f t="shared" si="81"/>
        <v>0</v>
      </c>
      <c r="L212" s="20">
        <f t="shared" si="81"/>
        <v>0</v>
      </c>
      <c r="M212" s="20">
        <f t="shared" si="81"/>
        <v>0</v>
      </c>
      <c r="N212" s="20">
        <f t="shared" si="81"/>
        <v>0</v>
      </c>
      <c r="O212" s="20">
        <f t="shared" si="81"/>
        <v>0</v>
      </c>
      <c r="P212" s="20">
        <f t="shared" si="81"/>
        <v>0</v>
      </c>
      <c r="Q212" s="20">
        <f t="shared" si="81"/>
        <v>0</v>
      </c>
      <c r="R212" s="20">
        <f t="shared" si="81"/>
        <v>0</v>
      </c>
      <c r="S212" s="20">
        <f t="shared" si="81"/>
        <v>0</v>
      </c>
      <c r="T212" s="20">
        <f t="shared" si="81"/>
        <v>0</v>
      </c>
      <c r="U212" s="20">
        <f t="shared" si="81"/>
        <v>0</v>
      </c>
      <c r="V212" s="20">
        <f t="shared" si="81"/>
        <v>0</v>
      </c>
      <c r="W212" s="20">
        <f t="shared" si="81"/>
        <v>0</v>
      </c>
      <c r="X212" s="20">
        <f t="shared" si="81"/>
        <v>0</v>
      </c>
      <c r="AA212" s="20">
        <f t="shared" ref="AA212:AH212" si="82">IFERROR(AA211/$AH$211,0)</f>
        <v>0</v>
      </c>
      <c r="AB212" s="20">
        <f t="shared" si="82"/>
        <v>0</v>
      </c>
      <c r="AC212" s="20">
        <f t="shared" si="82"/>
        <v>0</v>
      </c>
      <c r="AD212" s="20">
        <f t="shared" si="82"/>
        <v>0</v>
      </c>
      <c r="AE212" s="20">
        <f t="shared" si="82"/>
        <v>0</v>
      </c>
      <c r="AF212" s="20">
        <f t="shared" si="82"/>
        <v>0</v>
      </c>
      <c r="AG212" s="20">
        <f t="shared" si="82"/>
        <v>0</v>
      </c>
      <c r="AH212" s="20">
        <f t="shared" si="82"/>
        <v>0</v>
      </c>
    </row>
  </sheetData>
  <sheetProtection algorithmName="SHA-512" hashValue="+Pk5p+VxXzv++Rc5l5Gs3u7fa3ZO/nUY7HOy2OU20fodZyM9gM4Ufm8RI0JCIC9s1j4Vm0ai89s1WdcZ4AiooA==" saltValue="wwaeKnh5n9BT6ufzzPpiMg==" spinCount="100000" sheet="1" objects="1" scenarios="1"/>
  <protectedRanges>
    <protectedRange password="CDC4" sqref="X1:AG1 A1 C1:G1" name="Prises PU"/>
    <protectedRange password="CDC4" sqref="X2:AG2 B2:F2" name="Prises PU_1"/>
    <protectedRange password="CDC4" sqref="X94:AG94 B94:F94" name="Prises PU_2"/>
    <protectedRange password="CDC4" sqref="X106:AG106 B106:F106" name="Prises PU_3"/>
    <protectedRange password="CDC4" sqref="X136:AG136 B136:F136" name="Prises PU_4"/>
    <protectedRange password="CDC4" sqref="X152:AG152 B152:F152" name="Prises PU_5"/>
    <protectedRange password="CDC4" sqref="X170:AG170 B170:F170" name="Prises PU_6"/>
    <protectedRange password="CDC4" sqref="X191:AG191 B191:F191" name="Prises PU_7"/>
    <protectedRange password="CDC4" sqref="X199:AG199 B199:F199 X210" name="Prises PU_8"/>
  </protectedRanges>
  <mergeCells count="4">
    <mergeCell ref="A208:B208"/>
    <mergeCell ref="AA208:AH208"/>
    <mergeCell ref="G208:W208"/>
    <mergeCell ref="G1:W1"/>
  </mergeCells>
  <phoneticPr fontId="6" type="noConversion"/>
  <hyperlinks>
    <hyperlink ref="A3" r:id="rId1" xr:uid="{D6B39037-3512-4DD9-ABC8-E0667B235723}"/>
    <hyperlink ref="A4" r:id="rId2" xr:uid="{ACDAF781-5F15-4672-BB32-FBFAB4BDF8AF}"/>
    <hyperlink ref="A5" r:id="rId3" xr:uid="{56597B61-50E6-40A3-B48A-EE9D56F12CB6}"/>
    <hyperlink ref="A6" r:id="rId4" xr:uid="{6E95925C-EFD3-441D-9A70-D722AE7ABF87}"/>
    <hyperlink ref="A7" r:id="rId5" xr:uid="{FB9551A5-2FD0-462B-A70B-6D205A717356}"/>
    <hyperlink ref="A8" r:id="rId6" xr:uid="{DC06068D-546C-4FED-A839-809EDBB2AC5F}"/>
    <hyperlink ref="A9" r:id="rId7" xr:uid="{7BA49152-138F-49D3-AAD6-A825A4A6AA8B}"/>
    <hyperlink ref="A10" r:id="rId8" xr:uid="{8A977900-F89D-483A-8BB2-3A27C9D770D0}"/>
    <hyperlink ref="A11" r:id="rId9" xr:uid="{D0ED8462-B269-42E3-9284-ECB9784913B3}"/>
    <hyperlink ref="A12" r:id="rId10" xr:uid="{B456497C-809A-4745-92C8-4B9BFF6A151F}"/>
    <hyperlink ref="A13" r:id="rId11" xr:uid="{99A62937-E7CD-46CD-BFA1-9F1AF9FE41FB}"/>
    <hyperlink ref="A14" r:id="rId12" xr:uid="{77DEBF89-07BF-4863-AB8E-202EBFD9DCAF}"/>
    <hyperlink ref="A15" r:id="rId13" xr:uid="{D9A4A75F-1368-4906-84D7-F0C229D42CFD}"/>
    <hyperlink ref="A16" r:id="rId14" xr:uid="{BAA09A1C-53D9-44BD-A6FC-105CF9A17F65}"/>
    <hyperlink ref="A17" r:id="rId15" xr:uid="{C5A6FF16-AD6C-4CC1-811A-3783AF968E25}"/>
    <hyperlink ref="A18" r:id="rId16" xr:uid="{11BDE0DF-2B9F-4D42-B03C-A980C999FDE9}"/>
    <hyperlink ref="A19" r:id="rId17" xr:uid="{1CDA34CC-30AE-446C-A144-8A77C6665D97}"/>
    <hyperlink ref="A20" r:id="rId18" xr:uid="{56A2EFAA-F08D-457A-922C-3F5CAE4CEB90}"/>
    <hyperlink ref="A21" r:id="rId19" xr:uid="{804C36D0-BFAA-4583-8208-38503F606BBC}"/>
    <hyperlink ref="A22" r:id="rId20" xr:uid="{7F4855B3-B78D-4623-96F6-EC89C9592E84}"/>
    <hyperlink ref="A23" r:id="rId21" xr:uid="{41F7AE37-0BB3-4DCF-B716-5B07B730ED79}"/>
    <hyperlink ref="A24" r:id="rId22" xr:uid="{33793C79-BCBB-4496-9BE6-4407D052F910}"/>
    <hyperlink ref="A25" r:id="rId23" xr:uid="{4CA3EDB3-5FB9-4EC4-BE4E-46BACA4D0F63}"/>
    <hyperlink ref="A26" r:id="rId24" xr:uid="{8D34CB4C-4D3A-474F-90EF-C9D2F8AD9847}"/>
    <hyperlink ref="A27" r:id="rId25" xr:uid="{3476A2CA-E95F-4860-9C7D-E8C7298762CE}"/>
    <hyperlink ref="A39" r:id="rId26" xr:uid="{38203B31-126A-49A3-A9C4-E1E1C69035BD}"/>
    <hyperlink ref="A40" r:id="rId27" xr:uid="{9FB24D6B-B508-4D86-ACC7-8D02E539A8ED}"/>
    <hyperlink ref="A41" r:id="rId28" xr:uid="{575BCAC5-47C8-4DA8-8012-EBD67EBC13AC}"/>
    <hyperlink ref="A42" r:id="rId29" xr:uid="{26FB5286-60FC-4A52-BAF1-97D56C242BEF}"/>
    <hyperlink ref="A43" r:id="rId30" xr:uid="{6FA42F5C-450E-41A2-9849-35DE886D2E00}"/>
    <hyperlink ref="A44" r:id="rId31" xr:uid="{3631DE88-B00C-4CD8-8C46-1F1ACD04DDDF}"/>
    <hyperlink ref="A45" r:id="rId32" xr:uid="{BB006746-A25B-4951-B048-331EAC2412F1}"/>
    <hyperlink ref="A46" r:id="rId33" xr:uid="{9C4EE6C2-6C7A-4C77-88CF-3C590004B5CE}"/>
    <hyperlink ref="A47" r:id="rId34" xr:uid="{CDF98126-AE06-4325-83C3-18B125066755}"/>
    <hyperlink ref="A48" r:id="rId35" xr:uid="{6BE3FBD6-4486-45F9-B9D2-7762AE3F8212}"/>
    <hyperlink ref="A49" r:id="rId36" xr:uid="{0FD8BBFE-BA4A-4F12-BF4E-8E80FCC683A7}"/>
    <hyperlink ref="A50" r:id="rId37" xr:uid="{574AFA0B-C91B-467C-B399-FA9E71CDF93D}"/>
    <hyperlink ref="A51" r:id="rId38" xr:uid="{150CEFBB-CCD0-445B-8E6C-9D951D66B0FA}"/>
    <hyperlink ref="A52" r:id="rId39" xr:uid="{0B96160E-7FAD-4727-86C0-CD6FB2EE3438}"/>
    <hyperlink ref="A53" r:id="rId40" xr:uid="{C4B26321-EFB3-4B7B-8B4C-22E7E72500A1}"/>
    <hyperlink ref="A54" r:id="rId41" xr:uid="{5DF236EC-8FCE-45B5-B7AF-A5D5E99746AF}"/>
    <hyperlink ref="A55" r:id="rId42" xr:uid="{80DA638A-0DFF-434D-9F24-354DB92F94B0}"/>
    <hyperlink ref="A56" r:id="rId43" xr:uid="{9737273C-567A-4409-A780-2F95FF546E35}"/>
    <hyperlink ref="A57" r:id="rId44" xr:uid="{A72F59A2-580A-4EC4-BB29-92E2A450D16E}"/>
    <hyperlink ref="A58" r:id="rId45" xr:uid="{3607421D-A622-4737-9566-FDF47B7AD106}"/>
    <hyperlink ref="A59" r:id="rId46" xr:uid="{403AE618-0643-40B1-A519-1E096EFCFE84}"/>
    <hyperlink ref="A60" r:id="rId47" xr:uid="{20F65037-7D3D-46DF-9CF6-180842B0EEC2}"/>
    <hyperlink ref="A61" r:id="rId48" xr:uid="{6F6120DE-029B-4ADE-9FFC-E271C7E94250}"/>
    <hyperlink ref="A62" r:id="rId49" xr:uid="{B6F1AB37-BC63-4E65-A4E6-234BA4EF883E}"/>
    <hyperlink ref="A63" r:id="rId50" xr:uid="{B9133FAE-7F57-4D6D-8D8A-575012C56ECF}"/>
    <hyperlink ref="A64" r:id="rId51" xr:uid="{50FBEEB5-8C3E-4CD6-8D67-34DF20C602FE}"/>
    <hyperlink ref="A65" r:id="rId52" xr:uid="{98932094-3129-4413-ABD8-8B7A7CB7F664}"/>
    <hyperlink ref="A66" r:id="rId53" xr:uid="{186359A8-1E8F-4FBE-8844-AAB3C3DB33CC}"/>
    <hyperlink ref="A67" r:id="rId54" xr:uid="{E27D9435-67F7-4D97-8CA1-2F8D89CDFF58}"/>
    <hyperlink ref="A68" r:id="rId55" xr:uid="{0BF79FCC-9339-44B0-9449-35A161199B2C}"/>
    <hyperlink ref="A69" r:id="rId56" xr:uid="{A2309B91-6EE1-4D75-8C4F-FEFA57A7387D}"/>
    <hyperlink ref="A70" r:id="rId57" xr:uid="{DBE3918F-EB11-4704-BDFD-198C48F18901}"/>
    <hyperlink ref="A71" r:id="rId58" xr:uid="{04AE056C-DB41-44EC-850F-7F6132479F51}"/>
    <hyperlink ref="A72" r:id="rId59" xr:uid="{7C4BD48E-8883-4506-BF67-A948D07A1BA6}"/>
    <hyperlink ref="A73" r:id="rId60" xr:uid="{E7FD263F-3884-4D4B-B88F-05CD758DAEAC}"/>
    <hyperlink ref="A74" r:id="rId61" xr:uid="{A2839847-CC5D-4BD6-A344-DD37B8CCE99B}"/>
    <hyperlink ref="A75" r:id="rId62" xr:uid="{EBD436FF-F23C-4859-ABFE-69F7E69C02A6}"/>
    <hyperlink ref="A76" r:id="rId63" xr:uid="{49A694C4-3A06-4221-982F-170DC275AFFB}"/>
    <hyperlink ref="A77" r:id="rId64" xr:uid="{A4CF1ACB-72BC-487A-BBC7-7D38F2763961}"/>
    <hyperlink ref="A78" r:id="rId65" xr:uid="{7D45ADB6-5349-4C0C-8A17-6AD5E3DE349D}"/>
    <hyperlink ref="A79" r:id="rId66" xr:uid="{ACC46AE1-3B97-4CD6-8EA2-75E8118D5B6F}"/>
    <hyperlink ref="A80" r:id="rId67" xr:uid="{F6D8B68F-5F67-40A2-A30B-07B599E51ADB}"/>
    <hyperlink ref="A81" r:id="rId68" xr:uid="{DDE188AE-5EC9-4A9A-932C-D92FED4C8335}"/>
    <hyperlink ref="A82" r:id="rId69" xr:uid="{95D014BD-6019-4DC3-9C3F-973E78AC5207}"/>
    <hyperlink ref="A83" r:id="rId70" xr:uid="{730C6009-F017-4B5A-9D0F-A673488A1824}"/>
    <hyperlink ref="A84" r:id="rId71" xr:uid="{0B2371EA-D55A-4DC8-B4FC-71B55A6068E4}"/>
    <hyperlink ref="A85" r:id="rId72" xr:uid="{A5AF3E73-B5D7-485B-BF7F-301205523160}"/>
    <hyperlink ref="A86" r:id="rId73" xr:uid="{B64434D2-AE1B-4CB2-B69D-B6238C4E309E}"/>
    <hyperlink ref="A88" r:id="rId74" xr:uid="{1BC03A83-3398-4EB8-ACD5-BB79875FEF04}"/>
    <hyperlink ref="A89" r:id="rId75" xr:uid="{63FAE68E-E7C4-4FC0-8411-8DC530F1FD0C}"/>
    <hyperlink ref="A90" r:id="rId76" xr:uid="{5C95744A-AD28-4BC2-B4FD-C9994809440B}"/>
    <hyperlink ref="A91" r:id="rId77" xr:uid="{0CC75EFC-189D-40C7-BC35-2EB31F292F2D}"/>
    <hyperlink ref="A92" r:id="rId78" xr:uid="{C39F911F-9187-4F5E-9693-38DFAA7C3C42}"/>
    <hyperlink ref="A93" r:id="rId79" xr:uid="{5D04F5F7-1C9A-46F7-AABD-41D2B034F2B2}"/>
    <hyperlink ref="A95" r:id="rId80" xr:uid="{7BE3A7EE-1B73-4C2B-B590-C94EF8A8761C}"/>
    <hyperlink ref="A96" r:id="rId81" xr:uid="{378D0650-AAB4-4CAB-A79F-44D7DBFB3C58}"/>
    <hyperlink ref="A97" r:id="rId82" xr:uid="{7D6445AE-051B-40D7-AC18-0C2B278F6E4D}"/>
    <hyperlink ref="A98" r:id="rId83" xr:uid="{A90472E2-F543-4A62-84A6-59298D1A6F3D}"/>
    <hyperlink ref="A99" r:id="rId84" xr:uid="{DF81A292-E86E-4DDB-B9B2-C41C9F029F2D}"/>
    <hyperlink ref="A100" r:id="rId85" xr:uid="{A1762BFB-5CB1-46A5-B53C-1357494225F7}"/>
    <hyperlink ref="A101" r:id="rId86" xr:uid="{C24B5208-0BE4-44BB-A15C-9D003C00B2CB}"/>
    <hyperlink ref="A104" r:id="rId87" xr:uid="{E9D8FF0F-2CC3-4447-B6C5-7913264A4EB4}"/>
    <hyperlink ref="A107" r:id="rId88" xr:uid="{272B8C52-815B-4085-AAED-6E2D8D3BF801}"/>
    <hyperlink ref="A108" r:id="rId89" xr:uid="{59509260-8257-4AD5-80DD-8D2122E5CBBD}"/>
    <hyperlink ref="A109" r:id="rId90" xr:uid="{0C9A9EB2-0DE4-4C6A-9106-3786538DF157}"/>
    <hyperlink ref="A110" r:id="rId91" xr:uid="{171734CC-9358-47EC-ADEF-44F1F3649FE3}"/>
    <hyperlink ref="A111" r:id="rId92" xr:uid="{312FEBA1-8F49-48D5-8247-1BE32F750F7C}"/>
    <hyperlink ref="A112" r:id="rId93" xr:uid="{6F74F9B2-5041-44F7-8B2F-1A3FF1E6DA94}"/>
    <hyperlink ref="A113" r:id="rId94" xr:uid="{0C1226A2-A2F2-41E2-BDFF-6455B28270D6}"/>
    <hyperlink ref="A114" r:id="rId95" xr:uid="{60BB2E12-D644-43DD-9F02-167E6389AF41}"/>
    <hyperlink ref="A115" r:id="rId96" xr:uid="{EEA0C56D-A711-475B-837F-21B035C41328}"/>
    <hyperlink ref="A116" r:id="rId97" xr:uid="{B45FDF93-C289-42D2-86C2-56337AF9BD96}"/>
    <hyperlink ref="A117" r:id="rId98" xr:uid="{0FADDD04-B4DD-4968-987B-F3E591E886A8}"/>
    <hyperlink ref="A118" r:id="rId99" xr:uid="{FC3AF9E7-15BB-4982-BE38-169B3A1AB761}"/>
    <hyperlink ref="A119" r:id="rId100" xr:uid="{7C69945C-0A17-46D3-B031-08759649117B}"/>
    <hyperlink ref="A120" r:id="rId101" xr:uid="{DEDA3D3B-A8E6-45BA-86E7-987550CA150A}"/>
    <hyperlink ref="A121" r:id="rId102" xr:uid="{A4D1D8AF-E7F9-4C6B-A6D2-5D3BB353C657}"/>
    <hyperlink ref="A122" r:id="rId103" xr:uid="{C2BA8F3F-6379-49FC-91E3-72CF2A62904C}"/>
    <hyperlink ref="A123" r:id="rId104" xr:uid="{4BE41DC8-7A46-480E-89AD-BDC8FA23A007}"/>
    <hyperlink ref="A124" r:id="rId105" xr:uid="{6420D2E8-9C14-4012-A9F7-9289E143F6E8}"/>
    <hyperlink ref="A125" r:id="rId106" xr:uid="{D7A16837-EFD9-4BEA-9F5D-2EF89C5425C0}"/>
    <hyperlink ref="A126" r:id="rId107" xr:uid="{B5377AAE-6264-41A3-B994-07472E1EDF1B}"/>
    <hyperlink ref="A127" r:id="rId108" xr:uid="{0E13FB8B-6F42-4B96-99C2-B37305767CC9}"/>
    <hyperlink ref="A128" r:id="rId109" xr:uid="{DCFC68B5-7736-4F14-9CA1-0EC009BF30D6}"/>
    <hyperlink ref="A129" r:id="rId110" xr:uid="{16CDE8AD-86C9-410E-912F-E5697E02E95F}"/>
    <hyperlink ref="A137" r:id="rId111" xr:uid="{A0DEBB48-9DD6-4B9C-ABE5-33C8422F63AB}"/>
    <hyperlink ref="A138" r:id="rId112" xr:uid="{48E4D925-BBD1-43F6-BC23-CEDEFC39AE06}"/>
    <hyperlink ref="A139" r:id="rId113" xr:uid="{E1A3B47F-6644-47ED-96E1-E8151EF17C3D}"/>
    <hyperlink ref="A140" r:id="rId114" xr:uid="{7F31E105-D8C5-4199-8EAE-2FB7C37366AF}"/>
    <hyperlink ref="A141" r:id="rId115" xr:uid="{4EBEE965-95FD-45DE-8245-232B53537D87}"/>
    <hyperlink ref="A142" r:id="rId116" xr:uid="{AD27ECCA-F202-44D6-B3EB-8620153B1CC9}"/>
    <hyperlink ref="A143" r:id="rId117" xr:uid="{BF68E52E-05CA-4550-ADB4-BC6A54AE0212}"/>
    <hyperlink ref="A144" r:id="rId118" xr:uid="{F4C3D5A9-E8EC-42DE-A709-4F0E2F8E9113}"/>
    <hyperlink ref="A145" r:id="rId119" xr:uid="{C6D668DA-53F2-44DA-B1CA-8C55962FD11B}"/>
    <hyperlink ref="A146" r:id="rId120" xr:uid="{BA7769E7-A6F5-4C80-A2D9-3428B8E00AD2}"/>
    <hyperlink ref="A147" r:id="rId121" xr:uid="{829BA639-3D73-46FE-8A87-C1E018CF5ED6}"/>
    <hyperlink ref="A148" r:id="rId122" xr:uid="{71BC0C6F-17BA-430F-81D6-207591B4CB7A}"/>
    <hyperlink ref="A149" r:id="rId123" xr:uid="{A92D388A-AE2A-4EA1-8C42-C2A0B23D1FF3}"/>
    <hyperlink ref="A150" r:id="rId124" xr:uid="{3114E055-93C7-4038-80FE-0A24D829AECA}"/>
    <hyperlink ref="A151" r:id="rId125" xr:uid="{563A60C1-AE9A-45CB-8D8F-E550E3687B39}"/>
    <hyperlink ref="A153" r:id="rId126" xr:uid="{DAE96DAA-622E-4296-B3C5-5A703E01ABBD}"/>
    <hyperlink ref="A154" r:id="rId127" xr:uid="{68C68416-5D13-466F-A095-CAB7D3C7456D}"/>
    <hyperlink ref="A155" r:id="rId128" xr:uid="{5D8536BC-83EA-479E-8949-2BDE314537B3}"/>
    <hyperlink ref="A156" r:id="rId129" xr:uid="{560C384D-F6F3-4769-BABF-3BE678F40E28}"/>
    <hyperlink ref="A157" r:id="rId130" xr:uid="{49B28174-5139-43FE-A35B-60BCDA24F767}"/>
    <hyperlink ref="A158" r:id="rId131" xr:uid="{FC20CE11-67CE-4336-99E6-392FC6340A38}"/>
    <hyperlink ref="A159" r:id="rId132" xr:uid="{BA27501B-A946-4E33-976B-74638576896E}"/>
    <hyperlink ref="A160" r:id="rId133" xr:uid="{B65D4655-C495-4C44-927D-381E8CAE5F23}"/>
    <hyperlink ref="A161" r:id="rId134" xr:uid="{F4B5933B-B31D-427C-96A1-65F8E5EEF5B4}"/>
    <hyperlink ref="A162" r:id="rId135" xr:uid="{AD11C7C8-4E11-4F49-8C09-6408459D7478}"/>
    <hyperlink ref="A163" r:id="rId136" xr:uid="{F257836C-3987-4AB3-921D-8DC3A2DE9C12}"/>
    <hyperlink ref="A164" r:id="rId137" xr:uid="{141C4EC7-877E-415F-BE4C-D29CECEDC40B}"/>
    <hyperlink ref="A165" r:id="rId138" xr:uid="{384614DE-F0B0-49DD-8652-B5396DC5F7CE}"/>
    <hyperlink ref="A166" r:id="rId139" xr:uid="{6FCA9A4B-8DEA-4956-A3B6-238F2DBD5B71}"/>
    <hyperlink ref="A167" r:id="rId140" xr:uid="{08A3C80D-94A0-4222-A876-4B40C6EFE9A9}"/>
    <hyperlink ref="A168" r:id="rId141" xr:uid="{EBEA42AF-C86C-4DC9-8219-37DCB41BAC80}"/>
    <hyperlink ref="A169" r:id="rId142" xr:uid="{1A7FC86F-1D4F-4BA0-8B21-1A4A1F62F3F5}"/>
    <hyperlink ref="A171" r:id="rId143" xr:uid="{AFA3FB6B-AD34-47C5-BD0E-566DF7281FD7}"/>
    <hyperlink ref="A172" r:id="rId144" xr:uid="{2EE7A34F-D81A-4E99-A489-CC64E4640390}"/>
    <hyperlink ref="A173" r:id="rId145" xr:uid="{F1C1DC9B-0017-454C-9970-9E82B9BEE177}"/>
    <hyperlink ref="A174" r:id="rId146" xr:uid="{3829B542-8510-457C-89FF-F6217FC53228}"/>
    <hyperlink ref="A175" r:id="rId147" xr:uid="{D2B43C96-EBF3-4E5F-A80D-73D2EB1DB96F}"/>
    <hyperlink ref="A176" r:id="rId148" xr:uid="{E0B86B9D-A77C-4A96-941E-6AE49F519FD9}"/>
    <hyperlink ref="A177" r:id="rId149" xr:uid="{97817E80-84FD-4E6F-BA47-92EBC4859E52}"/>
    <hyperlink ref="A178" r:id="rId150" xr:uid="{2AE20C52-56A8-4E36-8224-671DA4FED6B9}"/>
    <hyperlink ref="A179" r:id="rId151" xr:uid="{C02D6456-E8D1-4144-AA3B-6EF2FA01F1E2}"/>
    <hyperlink ref="A180" r:id="rId152" xr:uid="{2992CD1E-EA4B-4825-A68E-F0093A540EA8}"/>
    <hyperlink ref="A181" r:id="rId153" xr:uid="{E7B3276D-620D-4327-AD44-F7E5D5490672}"/>
    <hyperlink ref="A182" r:id="rId154" xr:uid="{CB4F92B3-D461-4B94-A80A-2FC874EFFC09}"/>
    <hyperlink ref="A183" r:id="rId155" xr:uid="{81B8C8D9-EE30-4BAE-B380-87C4D4035F0C}"/>
    <hyperlink ref="A184" r:id="rId156" xr:uid="{D8B8245A-5E4A-4D24-AEC4-65EAB95F0054}"/>
    <hyperlink ref="A185" r:id="rId157" xr:uid="{82EA7D6A-3054-49E1-8353-C452BEC98A5E}"/>
    <hyperlink ref="A186" r:id="rId158" xr:uid="{92E034B0-8091-46A1-ACB7-C116A651EDBA}"/>
    <hyperlink ref="A187" r:id="rId159" xr:uid="{2A2F582D-55C4-473C-BF01-D78C9FE4FDAE}"/>
    <hyperlink ref="A188" r:id="rId160" xr:uid="{1E55ABB0-D42D-4969-A76A-F6F7594651AF}"/>
    <hyperlink ref="A189" r:id="rId161" xr:uid="{1D6F9436-B83B-41F3-8096-2A393B25586F}"/>
    <hyperlink ref="A190" r:id="rId162" xr:uid="{1F46A74D-0FBB-4E8D-B18A-3643B9DF2ED7}"/>
    <hyperlink ref="A192" r:id="rId163" xr:uid="{73D3FDC8-102C-4D82-AEB8-105E19289A1D}"/>
    <hyperlink ref="A193" r:id="rId164" xr:uid="{3A977301-3779-40F8-B9DB-F18C93937FEA}"/>
    <hyperlink ref="A194" r:id="rId165" xr:uid="{605BDD09-6704-4DCD-83F8-9CE196127B61}"/>
    <hyperlink ref="A195" r:id="rId166" xr:uid="{8989ED06-3892-46AC-842C-945105F78D7C}"/>
    <hyperlink ref="A196" r:id="rId167" xr:uid="{D053B9CE-F798-4219-8A0F-D3C3D7DA265E}"/>
    <hyperlink ref="A197" r:id="rId168" xr:uid="{26864726-91A8-4DBD-82A7-0FACDA69E3D5}"/>
    <hyperlink ref="A198" r:id="rId169" xr:uid="{4BDF9F9A-22EA-4D3B-B837-C74B55EFB994}"/>
    <hyperlink ref="A200" r:id="rId170" xr:uid="{C1852B45-3E3A-4DB3-9DA1-376E240C864E}"/>
    <hyperlink ref="A201" r:id="rId171" xr:uid="{97A399E3-72EB-44D8-9597-5214D0E13FC6}"/>
    <hyperlink ref="A202" r:id="rId172" xr:uid="{9D7EDF35-7BC9-4708-9B7C-29ABC14BC6B6}"/>
    <hyperlink ref="A203" r:id="rId173" xr:uid="{483777B4-C6DB-46DF-9FE2-E17598B2F624}"/>
    <hyperlink ref="A204" r:id="rId174" xr:uid="{97C3ED02-98E0-41DF-AA26-B0291242FB96}"/>
    <hyperlink ref="A205" r:id="rId175" xr:uid="{61809733-D345-4525-A953-1828762269A8}"/>
    <hyperlink ref="A28" r:id="rId176" xr:uid="{CF8C3FE4-6F74-43C7-93C6-9FEC5F3F7592}"/>
    <hyperlink ref="A30" r:id="rId177" xr:uid="{92C22FBA-F157-4ECD-B526-B36868ACE2B6}"/>
    <hyperlink ref="A29" r:id="rId178" xr:uid="{C223A4AC-4325-4C76-965B-7CFB6ADE7535}"/>
    <hyperlink ref="A31" r:id="rId179" xr:uid="{75A0FDA3-11AC-4CE3-B4AB-0224E5059FDB}"/>
    <hyperlink ref="A32" r:id="rId180" xr:uid="{DC8CCB2B-C9C0-4555-A18A-79E75D552846}"/>
    <hyperlink ref="A33" r:id="rId181" xr:uid="{B7B46EDD-B642-44F3-A680-A49751387DCE}"/>
    <hyperlink ref="A34" r:id="rId182" xr:uid="{C7E1E4E8-590D-49FA-8D48-45C608222304}"/>
    <hyperlink ref="A35" r:id="rId183" xr:uid="{6B67C0CD-C777-46CC-AB5E-7821B4F202C4}"/>
  </hyperlinks>
  <pageMargins left="0.70866141732283472" right="0.70866141732283472" top="0.74803149606299213" bottom="0.74803149606299213" header="0.31496062992125984" footer="0.31496062992125984"/>
  <pageSetup paperSize="9" scale="39" fitToWidth="2" fitToHeight="10" orientation="landscape" horizontalDpi="1200" verticalDpi="1200" r:id="rId184"/>
  <drawing r:id="rId18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D3560-9F86-4716-A68B-9DA6A3D134DD}">
  <sheetPr>
    <tabColor rgb="FFFFFF00"/>
    <pageSetUpPr fitToPage="1"/>
  </sheetPr>
  <dimension ref="A1:BQ29"/>
  <sheetViews>
    <sheetView zoomScaleNormal="100" workbookViewId="0">
      <pane xSplit="1" ySplit="2" topLeftCell="B3" activePane="bottomRight" state="frozen"/>
      <selection activeCell="L5" sqref="L5"/>
      <selection pane="topRight" activeCell="L5" sqref="L5"/>
      <selection pane="bottomLeft" activeCell="L5" sqref="L5"/>
      <selection pane="bottomRight" activeCell="X23" sqref="X23"/>
    </sheetView>
  </sheetViews>
  <sheetFormatPr baseColWidth="10" defaultColWidth="11.5546875" defaultRowHeight="13.2"/>
  <cols>
    <col min="1" max="1" width="35.44140625" customWidth="1"/>
    <col min="2" max="2" width="19.5546875" customWidth="1"/>
    <col min="3" max="3" width="16.6640625" customWidth="1"/>
    <col min="4" max="4" width="13.5546875" customWidth="1"/>
    <col min="6" max="6" width="11.109375" bestFit="1" customWidth="1"/>
    <col min="7" max="7" width="10.5546875" style="4" customWidth="1"/>
    <col min="8" max="8" width="11" style="4" customWidth="1"/>
    <col min="9" max="10" width="10.33203125" style="4" customWidth="1"/>
    <col min="11" max="11" width="9" style="4" customWidth="1"/>
    <col min="12" max="12" width="11.5546875" style="4"/>
    <col min="13" max="13" width="10.88671875" style="4" customWidth="1"/>
    <col min="14" max="14" width="10.33203125" style="4" customWidth="1"/>
    <col min="15" max="16" width="11.5546875" style="4"/>
    <col min="17" max="18" width="9.5546875" style="4" customWidth="1"/>
    <col min="19" max="19" width="9.6640625" style="4" customWidth="1"/>
    <col min="20" max="20" width="10" style="4" customWidth="1"/>
    <col min="21" max="21" width="9.33203125" style="4" customWidth="1"/>
    <col min="22" max="23" width="8.6640625" style="4" customWidth="1"/>
    <col min="24" max="24" width="18.44140625" customWidth="1"/>
    <col min="35" max="16384" width="11.5546875" style="4"/>
  </cols>
  <sheetData>
    <row r="1" spans="1:69" ht="67.95" customHeight="1" thickBot="1">
      <c r="C1" s="185"/>
      <c r="D1" s="185"/>
      <c r="E1" s="185"/>
      <c r="F1" s="185"/>
      <c r="G1" s="530" t="s">
        <v>574</v>
      </c>
      <c r="H1" s="530"/>
      <c r="I1" s="530"/>
      <c r="J1" s="530"/>
      <c r="K1" s="530"/>
      <c r="L1" s="530"/>
      <c r="M1" s="530"/>
      <c r="N1" s="530"/>
      <c r="O1" s="530"/>
      <c r="P1" s="530"/>
      <c r="Q1" s="530"/>
      <c r="R1" s="530"/>
      <c r="S1" s="530"/>
      <c r="T1" s="530"/>
      <c r="U1" s="530"/>
      <c r="V1" s="530"/>
      <c r="W1" s="530"/>
      <c r="BA1" s="5"/>
      <c r="BB1" s="5"/>
      <c r="BC1" s="5"/>
      <c r="BD1" s="5"/>
      <c r="BE1" s="5"/>
      <c r="BF1" s="5"/>
      <c r="BG1" s="5"/>
      <c r="BH1" s="5"/>
      <c r="BI1" s="5"/>
      <c r="BJ1" s="5"/>
      <c r="BK1" s="5"/>
      <c r="BL1" s="5"/>
      <c r="BM1" s="5"/>
      <c r="BN1" s="5"/>
      <c r="BO1" s="5"/>
      <c r="BP1" s="5"/>
      <c r="BQ1" s="5"/>
    </row>
    <row r="2" spans="1:69" s="52" customFormat="1" ht="57.75" customHeight="1" thickBot="1">
      <c r="A2" s="473" t="s">
        <v>579</v>
      </c>
      <c r="B2" s="187" t="s">
        <v>526</v>
      </c>
      <c r="C2" s="187" t="s">
        <v>527</v>
      </c>
      <c r="D2" s="188" t="s">
        <v>50</v>
      </c>
      <c r="E2" s="188" t="s">
        <v>528</v>
      </c>
      <c r="F2" s="188" t="s">
        <v>529</v>
      </c>
      <c r="G2" s="36" t="s">
        <v>38</v>
      </c>
      <c r="H2" s="37" t="s">
        <v>531</v>
      </c>
      <c r="I2" s="38" t="s">
        <v>532</v>
      </c>
      <c r="J2" s="39" t="s">
        <v>534</v>
      </c>
      <c r="K2" s="40" t="s">
        <v>535</v>
      </c>
      <c r="L2" s="41" t="s">
        <v>39</v>
      </c>
      <c r="M2" s="42" t="s">
        <v>40</v>
      </c>
      <c r="N2" s="43" t="s">
        <v>41</v>
      </c>
      <c r="O2" s="44" t="s">
        <v>536</v>
      </c>
      <c r="P2" s="45" t="s">
        <v>326</v>
      </c>
      <c r="Q2" s="46" t="s">
        <v>42</v>
      </c>
      <c r="R2" s="47" t="s">
        <v>5</v>
      </c>
      <c r="S2" s="48" t="s">
        <v>537</v>
      </c>
      <c r="T2" s="49" t="s">
        <v>349</v>
      </c>
      <c r="U2" s="50" t="s">
        <v>530</v>
      </c>
      <c r="V2" s="51" t="s">
        <v>538</v>
      </c>
      <c r="W2" s="41" t="s">
        <v>533</v>
      </c>
      <c r="X2" s="188" t="s">
        <v>539</v>
      </c>
      <c r="Y2" s="188" t="s">
        <v>541</v>
      </c>
      <c r="Z2" s="246" t="s">
        <v>542</v>
      </c>
      <c r="AA2" s="247" t="s">
        <v>520</v>
      </c>
      <c r="AB2" s="247" t="s">
        <v>521</v>
      </c>
      <c r="AC2" s="247" t="s">
        <v>522</v>
      </c>
      <c r="AD2" s="247" t="s">
        <v>523</v>
      </c>
      <c r="AE2" s="247" t="s">
        <v>543</v>
      </c>
      <c r="AF2" s="247" t="s">
        <v>524</v>
      </c>
      <c r="AG2" s="248" t="s">
        <v>525</v>
      </c>
      <c r="AH2" s="359"/>
      <c r="AI2" s="53"/>
      <c r="AJ2" s="53"/>
      <c r="AK2" s="53"/>
      <c r="AL2" s="53"/>
      <c r="AM2" s="53"/>
      <c r="AN2" s="333"/>
      <c r="AO2" s="333"/>
      <c r="AP2" s="333"/>
      <c r="AQ2" s="333"/>
      <c r="AR2" s="53"/>
      <c r="AS2" s="53"/>
      <c r="AT2" s="334" t="s">
        <v>31</v>
      </c>
      <c r="AU2" s="334" t="s">
        <v>32</v>
      </c>
      <c r="AV2" s="334" t="s">
        <v>33</v>
      </c>
      <c r="AW2" s="334" t="s">
        <v>34</v>
      </c>
      <c r="AX2" s="334" t="s">
        <v>35</v>
      </c>
      <c r="AY2" s="334" t="s">
        <v>36</v>
      </c>
      <c r="AZ2" s="334" t="s">
        <v>37</v>
      </c>
      <c r="BA2" s="53"/>
      <c r="BB2" s="53"/>
      <c r="BC2" s="53"/>
      <c r="BD2" s="53"/>
      <c r="BE2" s="335"/>
      <c r="BF2" s="335"/>
    </row>
    <row r="3" spans="1:69" s="72" customFormat="1" ht="14.1" customHeight="1">
      <c r="A3" s="194" t="s">
        <v>398</v>
      </c>
      <c r="B3" s="479" t="s">
        <v>32</v>
      </c>
      <c r="C3" s="291" t="s">
        <v>346</v>
      </c>
      <c r="D3" s="195" t="s">
        <v>393</v>
      </c>
      <c r="E3" s="197">
        <v>10</v>
      </c>
      <c r="F3" s="198">
        <v>62.5</v>
      </c>
      <c r="G3" s="75"/>
      <c r="H3" s="76"/>
      <c r="I3" s="77"/>
      <c r="J3" s="336"/>
      <c r="K3" s="79"/>
      <c r="L3" s="80"/>
      <c r="M3" s="81"/>
      <c r="N3" s="82"/>
      <c r="O3" s="83"/>
      <c r="P3" s="84"/>
      <c r="Q3" s="93"/>
      <c r="R3" s="337"/>
      <c r="S3" s="87"/>
      <c r="T3" s="88"/>
      <c r="U3" s="89"/>
      <c r="V3" s="90"/>
      <c r="W3" s="91"/>
      <c r="X3" s="255">
        <f t="shared" ref="X3:X16" si="0">SUM(G3:W3)*F3</f>
        <v>0</v>
      </c>
      <c r="Y3" s="256">
        <f t="shared" ref="Y3:Y16" si="1">SUM(G3:W3)*E3</f>
        <v>0</v>
      </c>
      <c r="Z3" s="257">
        <f t="shared" ref="Z3:Z16" si="2">SUM(G3:W3)</f>
        <v>0</v>
      </c>
      <c r="AA3" s="258"/>
      <c r="AB3" s="360">
        <f>Z3*10</f>
        <v>0</v>
      </c>
      <c r="AC3" s="258"/>
      <c r="AD3" s="258"/>
      <c r="AE3" s="258"/>
      <c r="AF3" s="258"/>
      <c r="AG3" s="258"/>
      <c r="AH3" s="33"/>
      <c r="AI3" s="5"/>
      <c r="AJ3" s="73"/>
      <c r="AK3" s="73"/>
      <c r="AL3" s="73"/>
      <c r="AM3" s="73"/>
      <c r="AN3" s="338"/>
      <c r="AO3" s="338"/>
      <c r="AP3" s="338"/>
      <c r="AQ3" s="338"/>
      <c r="AR3" s="73"/>
      <c r="AS3" s="73"/>
      <c r="AT3" s="74">
        <v>10</v>
      </c>
      <c r="AU3" s="74"/>
      <c r="AV3" s="74"/>
      <c r="AW3" s="74">
        <v>5</v>
      </c>
      <c r="AX3" s="74">
        <v>5</v>
      </c>
      <c r="AY3" s="74">
        <v>3</v>
      </c>
      <c r="AZ3" s="74">
        <v>1</v>
      </c>
      <c r="BA3" s="73"/>
      <c r="BB3" s="73"/>
      <c r="BC3" s="73"/>
      <c r="BD3" s="73"/>
      <c r="BE3" s="339"/>
      <c r="BF3" s="339"/>
    </row>
    <row r="4" spans="1:69">
      <c r="A4" s="194" t="s">
        <v>399</v>
      </c>
      <c r="B4" s="479" t="s">
        <v>34</v>
      </c>
      <c r="C4" s="291" t="s">
        <v>346</v>
      </c>
      <c r="D4" s="195" t="s">
        <v>162</v>
      </c>
      <c r="E4" s="197">
        <v>10</v>
      </c>
      <c r="F4" s="198">
        <v>125</v>
      </c>
      <c r="G4" s="75"/>
      <c r="H4" s="76"/>
      <c r="I4" s="77"/>
      <c r="J4" s="336"/>
      <c r="K4" s="79"/>
      <c r="L4" s="80"/>
      <c r="M4" s="81"/>
      <c r="N4" s="82"/>
      <c r="O4" s="83"/>
      <c r="P4" s="84"/>
      <c r="Q4" s="93"/>
      <c r="R4" s="337"/>
      <c r="S4" s="87"/>
      <c r="T4" s="88"/>
      <c r="U4" s="89"/>
      <c r="V4" s="90"/>
      <c r="W4" s="91"/>
      <c r="X4" s="255">
        <f t="shared" si="0"/>
        <v>0</v>
      </c>
      <c r="Y4" s="256">
        <f t="shared" si="1"/>
        <v>0</v>
      </c>
      <c r="Z4" s="257">
        <f t="shared" si="2"/>
        <v>0</v>
      </c>
      <c r="AA4" s="258"/>
      <c r="AB4" s="258"/>
      <c r="AC4" s="258"/>
      <c r="AD4" s="360">
        <f>Z4*10</f>
        <v>0</v>
      </c>
      <c r="AE4" s="258"/>
      <c r="AF4" s="258"/>
      <c r="AG4" s="258"/>
      <c r="AH4" s="33"/>
      <c r="AI4" s="5"/>
      <c r="AJ4" s="5"/>
      <c r="AK4" s="5"/>
      <c r="AL4" s="5"/>
      <c r="AM4" s="5"/>
    </row>
    <row r="5" spans="1:69">
      <c r="A5" s="194" t="s">
        <v>400</v>
      </c>
      <c r="B5" s="479" t="s">
        <v>35</v>
      </c>
      <c r="C5" s="291" t="s">
        <v>346</v>
      </c>
      <c r="D5" s="195" t="s">
        <v>291</v>
      </c>
      <c r="E5" s="197">
        <v>1</v>
      </c>
      <c r="F5" s="198">
        <v>115</v>
      </c>
      <c r="G5" s="75"/>
      <c r="H5" s="76"/>
      <c r="I5" s="77"/>
      <c r="J5" s="336"/>
      <c r="K5" s="79"/>
      <c r="L5" s="80"/>
      <c r="M5" s="81"/>
      <c r="N5" s="82"/>
      <c r="O5" s="83"/>
      <c r="P5" s="84"/>
      <c r="Q5" s="93"/>
      <c r="R5" s="337"/>
      <c r="S5" s="87"/>
      <c r="T5" s="88"/>
      <c r="U5" s="89"/>
      <c r="V5" s="90"/>
      <c r="W5" s="91"/>
      <c r="X5" s="255">
        <f t="shared" si="0"/>
        <v>0</v>
      </c>
      <c r="Y5" s="256">
        <f t="shared" si="1"/>
        <v>0</v>
      </c>
      <c r="Z5" s="257">
        <f t="shared" si="2"/>
        <v>0</v>
      </c>
      <c r="AA5" s="258"/>
      <c r="AB5" s="258"/>
      <c r="AC5" s="258"/>
      <c r="AD5" s="258"/>
      <c r="AE5" s="360">
        <f>Z5*1</f>
        <v>0</v>
      </c>
      <c r="AF5" s="258"/>
      <c r="AG5" s="258"/>
      <c r="AH5" s="33"/>
      <c r="AI5" s="5"/>
      <c r="AJ5" s="5"/>
      <c r="AK5" s="5"/>
      <c r="AL5" s="5"/>
      <c r="AM5" s="5"/>
    </row>
    <row r="6" spans="1:69">
      <c r="A6" s="194" t="s">
        <v>401</v>
      </c>
      <c r="B6" s="479" t="s">
        <v>35</v>
      </c>
      <c r="C6" s="291" t="s">
        <v>346</v>
      </c>
      <c r="D6" s="195" t="s">
        <v>395</v>
      </c>
      <c r="E6" s="197">
        <v>1</v>
      </c>
      <c r="F6" s="198">
        <v>105</v>
      </c>
      <c r="G6" s="75"/>
      <c r="H6" s="76"/>
      <c r="I6" s="77"/>
      <c r="J6" s="336"/>
      <c r="K6" s="79"/>
      <c r="L6" s="80"/>
      <c r="M6" s="81"/>
      <c r="N6" s="82"/>
      <c r="O6" s="83"/>
      <c r="P6" s="84"/>
      <c r="Q6" s="93"/>
      <c r="R6" s="337"/>
      <c r="S6" s="87"/>
      <c r="T6" s="88"/>
      <c r="U6" s="89"/>
      <c r="V6" s="90"/>
      <c r="W6" s="91"/>
      <c r="X6" s="255">
        <f t="shared" si="0"/>
        <v>0</v>
      </c>
      <c r="Y6" s="256">
        <f t="shared" si="1"/>
        <v>0</v>
      </c>
      <c r="Z6" s="257">
        <f t="shared" si="2"/>
        <v>0</v>
      </c>
      <c r="AA6" s="258"/>
      <c r="AB6" s="258"/>
      <c r="AC6" s="258"/>
      <c r="AD6" s="258"/>
      <c r="AE6" s="360">
        <f t="shared" ref="AE6:AE7" si="3">Z6*1</f>
        <v>0</v>
      </c>
      <c r="AF6" s="258"/>
      <c r="AG6" s="258"/>
      <c r="AH6" s="33"/>
      <c r="AI6" s="5"/>
      <c r="AJ6" s="5"/>
      <c r="AK6" s="5"/>
      <c r="AL6" s="5"/>
      <c r="AM6" s="5"/>
    </row>
    <row r="7" spans="1:69">
      <c r="A7" s="194" t="s">
        <v>402</v>
      </c>
      <c r="B7" s="479" t="s">
        <v>35</v>
      </c>
      <c r="C7" s="291" t="s">
        <v>346</v>
      </c>
      <c r="D7" s="195" t="s">
        <v>396</v>
      </c>
      <c r="E7" s="197">
        <v>1</v>
      </c>
      <c r="F7" s="198">
        <v>105</v>
      </c>
      <c r="G7" s="75"/>
      <c r="H7" s="76"/>
      <c r="I7" s="77"/>
      <c r="J7" s="336"/>
      <c r="K7" s="79"/>
      <c r="L7" s="80"/>
      <c r="M7" s="81"/>
      <c r="N7" s="82"/>
      <c r="O7" s="83"/>
      <c r="P7" s="84"/>
      <c r="Q7" s="93"/>
      <c r="R7" s="337"/>
      <c r="S7" s="87"/>
      <c r="T7" s="88"/>
      <c r="U7" s="89"/>
      <c r="V7" s="90"/>
      <c r="W7" s="91"/>
      <c r="X7" s="255">
        <f t="shared" si="0"/>
        <v>0</v>
      </c>
      <c r="Y7" s="256">
        <f t="shared" si="1"/>
        <v>0</v>
      </c>
      <c r="Z7" s="257">
        <f t="shared" si="2"/>
        <v>0</v>
      </c>
      <c r="AA7" s="258"/>
      <c r="AB7" s="258"/>
      <c r="AC7" s="258"/>
      <c r="AD7" s="258"/>
      <c r="AE7" s="360">
        <f t="shared" si="3"/>
        <v>0</v>
      </c>
      <c r="AF7" s="258"/>
      <c r="AG7" s="258"/>
      <c r="AH7" s="33"/>
      <c r="AI7" s="5"/>
      <c r="AJ7" s="5"/>
      <c r="AK7" s="5"/>
      <c r="AL7" s="5"/>
      <c r="AM7" s="5"/>
    </row>
    <row r="8" spans="1:69">
      <c r="A8" s="194" t="s">
        <v>403</v>
      </c>
      <c r="B8" s="479" t="s">
        <v>36</v>
      </c>
      <c r="C8" s="291" t="s">
        <v>346</v>
      </c>
      <c r="D8" s="195" t="s">
        <v>291</v>
      </c>
      <c r="E8" s="197">
        <v>1</v>
      </c>
      <c r="F8" s="198">
        <v>105</v>
      </c>
      <c r="G8" s="75"/>
      <c r="H8" s="76"/>
      <c r="I8" s="77"/>
      <c r="J8" s="336"/>
      <c r="K8" s="79"/>
      <c r="L8" s="80"/>
      <c r="M8" s="81"/>
      <c r="N8" s="82"/>
      <c r="O8" s="83"/>
      <c r="P8" s="84"/>
      <c r="Q8" s="93"/>
      <c r="R8" s="337"/>
      <c r="S8" s="87"/>
      <c r="T8" s="88"/>
      <c r="U8" s="89"/>
      <c r="V8" s="90"/>
      <c r="W8" s="91"/>
      <c r="X8" s="255">
        <f t="shared" si="0"/>
        <v>0</v>
      </c>
      <c r="Y8" s="256">
        <f t="shared" si="1"/>
        <v>0</v>
      </c>
      <c r="Z8" s="257">
        <f t="shared" si="2"/>
        <v>0</v>
      </c>
      <c r="AA8" s="258"/>
      <c r="AB8" s="258"/>
      <c r="AC8" s="258"/>
      <c r="AD8" s="258"/>
      <c r="AE8" s="258"/>
      <c r="AF8" s="360">
        <f>Z8*1</f>
        <v>0</v>
      </c>
      <c r="AG8" s="258"/>
      <c r="AH8" s="33">
        <v>1</v>
      </c>
      <c r="AI8" s="5"/>
      <c r="AJ8" s="5"/>
      <c r="AK8" s="5"/>
      <c r="AL8" s="5"/>
      <c r="AM8" s="5"/>
    </row>
    <row r="9" spans="1:69">
      <c r="A9" s="194" t="s">
        <v>404</v>
      </c>
      <c r="B9" s="479" t="s">
        <v>36</v>
      </c>
      <c r="C9" s="291" t="s">
        <v>346</v>
      </c>
      <c r="D9" s="195" t="s">
        <v>395</v>
      </c>
      <c r="E9" s="197">
        <v>1</v>
      </c>
      <c r="F9" s="198">
        <v>125</v>
      </c>
      <c r="G9" s="75"/>
      <c r="H9" s="76"/>
      <c r="I9" s="77"/>
      <c r="J9" s="336"/>
      <c r="K9" s="79"/>
      <c r="L9" s="80"/>
      <c r="M9" s="81"/>
      <c r="N9" s="82"/>
      <c r="O9" s="83"/>
      <c r="P9" s="84"/>
      <c r="Q9" s="93"/>
      <c r="R9" s="337"/>
      <c r="S9" s="87"/>
      <c r="T9" s="88"/>
      <c r="U9" s="89"/>
      <c r="V9" s="90"/>
      <c r="W9" s="91"/>
      <c r="X9" s="255">
        <f t="shared" si="0"/>
        <v>0</v>
      </c>
      <c r="Y9" s="256">
        <f t="shared" si="1"/>
        <v>0</v>
      </c>
      <c r="Z9" s="257">
        <f t="shared" si="2"/>
        <v>0</v>
      </c>
      <c r="AA9" s="258"/>
      <c r="AB9" s="258"/>
      <c r="AC9" s="258"/>
      <c r="AD9" s="258"/>
      <c r="AE9" s="258"/>
      <c r="AF9" s="360">
        <f t="shared" ref="AF9:AF10" si="4">Z9*1</f>
        <v>0</v>
      </c>
      <c r="AG9" s="258"/>
      <c r="AH9" s="33">
        <v>1</v>
      </c>
      <c r="AI9" s="5"/>
      <c r="AJ9" s="5"/>
      <c r="AK9" s="5"/>
      <c r="AL9" s="5"/>
      <c r="AM9" s="5"/>
    </row>
    <row r="10" spans="1:69">
      <c r="A10" s="292" t="s">
        <v>405</v>
      </c>
      <c r="B10" s="479" t="s">
        <v>36</v>
      </c>
      <c r="C10" s="291" t="s">
        <v>346</v>
      </c>
      <c r="D10" s="195" t="s">
        <v>396</v>
      </c>
      <c r="E10" s="197">
        <v>1</v>
      </c>
      <c r="F10" s="198">
        <v>125</v>
      </c>
      <c r="G10" s="75"/>
      <c r="H10" s="76"/>
      <c r="I10" s="77"/>
      <c r="J10" s="336"/>
      <c r="K10" s="79"/>
      <c r="L10" s="80"/>
      <c r="M10" s="81"/>
      <c r="N10" s="82"/>
      <c r="O10" s="83"/>
      <c r="P10" s="84"/>
      <c r="Q10" s="93"/>
      <c r="R10" s="337"/>
      <c r="S10" s="87"/>
      <c r="T10" s="88"/>
      <c r="U10" s="89"/>
      <c r="V10" s="90"/>
      <c r="W10" s="91"/>
      <c r="X10" s="255">
        <f t="shared" si="0"/>
        <v>0</v>
      </c>
      <c r="Y10" s="256">
        <f t="shared" si="1"/>
        <v>0</v>
      </c>
      <c r="Z10" s="257">
        <f t="shared" si="2"/>
        <v>0</v>
      </c>
      <c r="AA10" s="258"/>
      <c r="AB10" s="258"/>
      <c r="AC10" s="258"/>
      <c r="AD10" s="258"/>
      <c r="AE10" s="258"/>
      <c r="AF10" s="360">
        <f t="shared" si="4"/>
        <v>0</v>
      </c>
      <c r="AG10" s="258"/>
      <c r="AH10" s="33">
        <v>1</v>
      </c>
      <c r="AI10" s="5"/>
      <c r="AJ10" s="5"/>
      <c r="AK10" s="5"/>
      <c r="AL10" s="5"/>
      <c r="AM10" s="5"/>
    </row>
    <row r="11" spans="1:69">
      <c r="A11" s="194" t="s">
        <v>406</v>
      </c>
      <c r="B11" s="479" t="s">
        <v>34</v>
      </c>
      <c r="C11" s="291" t="s">
        <v>346</v>
      </c>
      <c r="D11" s="195" t="s">
        <v>163</v>
      </c>
      <c r="E11" s="197">
        <v>5</v>
      </c>
      <c r="F11" s="198">
        <v>125</v>
      </c>
      <c r="G11" s="75"/>
      <c r="H11" s="76"/>
      <c r="I11" s="77"/>
      <c r="J11" s="336"/>
      <c r="K11" s="79"/>
      <c r="L11" s="80"/>
      <c r="M11" s="81"/>
      <c r="N11" s="82"/>
      <c r="O11" s="83"/>
      <c r="P11" s="84"/>
      <c r="Q11" s="93"/>
      <c r="R11" s="337"/>
      <c r="S11" s="87"/>
      <c r="T11" s="88"/>
      <c r="U11" s="89"/>
      <c r="V11" s="90"/>
      <c r="W11" s="91"/>
      <c r="X11" s="255">
        <f t="shared" si="0"/>
        <v>0</v>
      </c>
      <c r="Y11" s="256">
        <f t="shared" si="1"/>
        <v>0</v>
      </c>
      <c r="Z11" s="257">
        <f t="shared" si="2"/>
        <v>0</v>
      </c>
      <c r="AA11" s="258"/>
      <c r="AB11" s="258"/>
      <c r="AC11" s="258"/>
      <c r="AD11" s="360">
        <f>Z11*5</f>
        <v>0</v>
      </c>
      <c r="AE11" s="258"/>
      <c r="AF11" s="258"/>
      <c r="AG11" s="258"/>
      <c r="AH11" s="33"/>
      <c r="AI11" s="5"/>
      <c r="AJ11" s="5"/>
      <c r="AK11" s="5"/>
      <c r="AL11" s="5"/>
      <c r="AM11" s="5"/>
    </row>
    <row r="12" spans="1:69">
      <c r="A12" s="194" t="s">
        <v>394</v>
      </c>
      <c r="B12" s="479" t="s">
        <v>34</v>
      </c>
      <c r="C12" s="291" t="s">
        <v>346</v>
      </c>
      <c r="D12" s="195" t="s">
        <v>166</v>
      </c>
      <c r="E12" s="197">
        <v>5</v>
      </c>
      <c r="F12" s="198">
        <v>200</v>
      </c>
      <c r="G12" s="75"/>
      <c r="H12" s="76"/>
      <c r="I12" s="77"/>
      <c r="J12" s="336"/>
      <c r="K12" s="79"/>
      <c r="L12" s="80"/>
      <c r="M12" s="81"/>
      <c r="N12" s="82"/>
      <c r="O12" s="83"/>
      <c r="P12" s="84"/>
      <c r="Q12" s="93"/>
      <c r="R12" s="337"/>
      <c r="S12" s="87"/>
      <c r="T12" s="88"/>
      <c r="U12" s="89"/>
      <c r="V12" s="90"/>
      <c r="W12" s="91"/>
      <c r="X12" s="255">
        <f t="shared" si="0"/>
        <v>0</v>
      </c>
      <c r="Y12" s="256">
        <f t="shared" si="1"/>
        <v>0</v>
      </c>
      <c r="Z12" s="257">
        <f t="shared" si="2"/>
        <v>0</v>
      </c>
      <c r="AA12" s="258"/>
      <c r="AB12" s="258"/>
      <c r="AC12" s="258"/>
      <c r="AD12" s="360">
        <f>Z12*5</f>
        <v>0</v>
      </c>
      <c r="AE12" s="258"/>
      <c r="AF12" s="258"/>
      <c r="AG12" s="258"/>
      <c r="AH12" s="33"/>
      <c r="AI12" s="5"/>
      <c r="AJ12" s="5"/>
      <c r="AK12" s="5"/>
      <c r="AL12" s="5"/>
      <c r="AM12" s="5"/>
    </row>
    <row r="13" spans="1:69">
      <c r="A13" s="194" t="s">
        <v>407</v>
      </c>
      <c r="B13" s="479" t="s">
        <v>35</v>
      </c>
      <c r="C13" s="291" t="s">
        <v>346</v>
      </c>
      <c r="D13" s="195" t="s">
        <v>163</v>
      </c>
      <c r="E13" s="197">
        <v>4</v>
      </c>
      <c r="F13" s="198">
        <v>260</v>
      </c>
      <c r="G13" s="75"/>
      <c r="H13" s="76"/>
      <c r="I13" s="77"/>
      <c r="J13" s="336"/>
      <c r="K13" s="79"/>
      <c r="L13" s="80"/>
      <c r="M13" s="81"/>
      <c r="N13" s="82"/>
      <c r="O13" s="83"/>
      <c r="P13" s="84"/>
      <c r="Q13" s="93"/>
      <c r="R13" s="337"/>
      <c r="S13" s="87"/>
      <c r="T13" s="88"/>
      <c r="U13" s="89"/>
      <c r="V13" s="90"/>
      <c r="W13" s="91"/>
      <c r="X13" s="255">
        <f t="shared" si="0"/>
        <v>0</v>
      </c>
      <c r="Y13" s="256">
        <f t="shared" si="1"/>
        <v>0</v>
      </c>
      <c r="Z13" s="257">
        <f t="shared" si="2"/>
        <v>0</v>
      </c>
      <c r="AA13" s="258"/>
      <c r="AB13" s="258"/>
      <c r="AC13" s="258"/>
      <c r="AD13" s="258"/>
      <c r="AE13" s="360">
        <f>Z13*4</f>
        <v>0</v>
      </c>
      <c r="AF13" s="258"/>
      <c r="AG13" s="258"/>
      <c r="AH13" s="33"/>
      <c r="AI13" s="5"/>
      <c r="AJ13" s="5"/>
      <c r="AK13" s="5"/>
      <c r="AL13" s="5"/>
      <c r="AM13" s="5"/>
    </row>
    <row r="14" spans="1:69">
      <c r="A14" s="194" t="s">
        <v>374</v>
      </c>
      <c r="B14" s="479" t="s">
        <v>33</v>
      </c>
      <c r="C14" s="291" t="s">
        <v>346</v>
      </c>
      <c r="D14" s="195" t="s">
        <v>377</v>
      </c>
      <c r="E14" s="197">
        <v>10</v>
      </c>
      <c r="F14" s="198">
        <v>95</v>
      </c>
      <c r="G14" s="75"/>
      <c r="H14" s="76"/>
      <c r="I14" s="77"/>
      <c r="J14" s="336"/>
      <c r="K14" s="79"/>
      <c r="L14" s="80"/>
      <c r="M14" s="81"/>
      <c r="N14" s="82"/>
      <c r="O14" s="83"/>
      <c r="P14" s="84"/>
      <c r="Q14" s="93"/>
      <c r="R14" s="337"/>
      <c r="S14" s="87"/>
      <c r="T14" s="88"/>
      <c r="U14" s="89"/>
      <c r="V14" s="90"/>
      <c r="W14" s="91"/>
      <c r="X14" s="255">
        <f t="shared" si="0"/>
        <v>0</v>
      </c>
      <c r="Y14" s="256">
        <f t="shared" si="1"/>
        <v>0</v>
      </c>
      <c r="Z14" s="257">
        <f t="shared" si="2"/>
        <v>0</v>
      </c>
      <c r="AA14" s="258"/>
      <c r="AB14" s="258"/>
      <c r="AC14" s="360">
        <f>Z14*10</f>
        <v>0</v>
      </c>
      <c r="AD14" s="258"/>
      <c r="AE14" s="258"/>
      <c r="AF14" s="258"/>
      <c r="AG14" s="258"/>
      <c r="AH14" s="33"/>
      <c r="AI14" s="5"/>
      <c r="AJ14" s="5"/>
      <c r="AK14" s="5"/>
      <c r="AL14" s="5"/>
      <c r="AM14" s="5"/>
    </row>
    <row r="15" spans="1:69">
      <c r="A15" s="194" t="s">
        <v>375</v>
      </c>
      <c r="B15" s="479" t="s">
        <v>34</v>
      </c>
      <c r="C15" s="291" t="s">
        <v>346</v>
      </c>
      <c r="D15" s="195" t="s">
        <v>173</v>
      </c>
      <c r="E15" s="197">
        <v>5</v>
      </c>
      <c r="F15" s="198">
        <v>205</v>
      </c>
      <c r="G15" s="75"/>
      <c r="H15" s="76"/>
      <c r="I15" s="77"/>
      <c r="J15" s="336"/>
      <c r="K15" s="79"/>
      <c r="L15" s="80"/>
      <c r="M15" s="81"/>
      <c r="N15" s="82"/>
      <c r="O15" s="83"/>
      <c r="P15" s="84"/>
      <c r="Q15" s="93"/>
      <c r="R15" s="337"/>
      <c r="S15" s="87"/>
      <c r="T15" s="88"/>
      <c r="U15" s="89"/>
      <c r="V15" s="90"/>
      <c r="W15" s="91"/>
      <c r="X15" s="255">
        <f t="shared" si="0"/>
        <v>0</v>
      </c>
      <c r="Y15" s="256">
        <f t="shared" si="1"/>
        <v>0</v>
      </c>
      <c r="Z15" s="257">
        <f t="shared" si="2"/>
        <v>0</v>
      </c>
      <c r="AA15" s="258"/>
      <c r="AB15" s="258"/>
      <c r="AC15" s="258"/>
      <c r="AD15" s="360">
        <f>Z15*5</f>
        <v>0</v>
      </c>
      <c r="AE15" s="258"/>
      <c r="AF15" s="258"/>
      <c r="AG15" s="258"/>
      <c r="AH15" s="33"/>
      <c r="AI15" s="5"/>
      <c r="AJ15" s="5"/>
      <c r="AK15" s="5"/>
      <c r="AL15" s="5"/>
      <c r="AM15" s="5"/>
    </row>
    <row r="16" spans="1:69">
      <c r="A16" s="194" t="s">
        <v>408</v>
      </c>
      <c r="B16" s="479" t="s">
        <v>35</v>
      </c>
      <c r="C16" s="291" t="s">
        <v>346</v>
      </c>
      <c r="D16" s="195" t="s">
        <v>397</v>
      </c>
      <c r="E16" s="197">
        <v>5</v>
      </c>
      <c r="F16" s="198">
        <v>205</v>
      </c>
      <c r="G16" s="75"/>
      <c r="H16" s="76"/>
      <c r="I16" s="77"/>
      <c r="J16" s="336"/>
      <c r="K16" s="79"/>
      <c r="L16" s="80"/>
      <c r="M16" s="81"/>
      <c r="N16" s="82"/>
      <c r="O16" s="83"/>
      <c r="P16" s="84"/>
      <c r="Q16" s="93"/>
      <c r="R16" s="337"/>
      <c r="S16" s="87"/>
      <c r="T16" s="88"/>
      <c r="U16" s="89"/>
      <c r="V16" s="90"/>
      <c r="W16" s="91"/>
      <c r="X16" s="255">
        <f t="shared" si="0"/>
        <v>0</v>
      </c>
      <c r="Y16" s="256">
        <f t="shared" si="1"/>
        <v>0</v>
      </c>
      <c r="Z16" s="257">
        <f t="shared" si="2"/>
        <v>0</v>
      </c>
      <c r="AA16" s="258"/>
      <c r="AB16" s="258"/>
      <c r="AC16" s="258"/>
      <c r="AD16" s="258"/>
      <c r="AE16" s="360">
        <f>Z16*5</f>
        <v>0</v>
      </c>
      <c r="AF16" s="258"/>
      <c r="AG16" s="258"/>
      <c r="AH16" s="33"/>
      <c r="AI16" s="5"/>
      <c r="AJ16" s="5"/>
      <c r="AK16" s="5"/>
      <c r="AL16" s="5"/>
      <c r="AM16" s="5"/>
    </row>
    <row r="17" spans="1:62">
      <c r="A17" s="292" t="s">
        <v>463</v>
      </c>
      <c r="B17" s="479" t="s">
        <v>35</v>
      </c>
      <c r="C17" s="291" t="s">
        <v>346</v>
      </c>
      <c r="D17" s="195" t="s">
        <v>166</v>
      </c>
      <c r="E17" s="197">
        <v>4</v>
      </c>
      <c r="F17" s="198">
        <v>220</v>
      </c>
      <c r="G17" s="75"/>
      <c r="H17" s="76"/>
      <c r="I17" s="77"/>
      <c r="J17" s="336"/>
      <c r="K17" s="79"/>
      <c r="L17" s="80"/>
      <c r="M17" s="81"/>
      <c r="N17" s="82"/>
      <c r="O17" s="83"/>
      <c r="P17" s="84"/>
      <c r="Q17" s="93"/>
      <c r="R17" s="337"/>
      <c r="S17" s="87"/>
      <c r="T17" s="88"/>
      <c r="U17" s="89"/>
      <c r="V17" s="90"/>
      <c r="W17" s="91"/>
      <c r="X17" s="255">
        <f t="shared" ref="X17:X20" si="5">SUM(G17:W17)*F17</f>
        <v>0</v>
      </c>
      <c r="Y17" s="256">
        <f t="shared" ref="Y17:Y20" si="6">SUM(G17:W17)*E17</f>
        <v>0</v>
      </c>
      <c r="Z17" s="257">
        <f t="shared" ref="Z17:Z20" si="7">SUM(G17:W17)</f>
        <v>0</v>
      </c>
      <c r="AA17" s="258"/>
      <c r="AB17" s="258"/>
      <c r="AC17" s="258"/>
      <c r="AD17" s="258"/>
      <c r="AE17" s="360">
        <f>Z17*4</f>
        <v>0</v>
      </c>
      <c r="AF17" s="258"/>
      <c r="AG17" s="258"/>
      <c r="AH17" s="33"/>
      <c r="AI17" s="5"/>
      <c r="AJ17" s="5"/>
      <c r="AK17" s="5"/>
      <c r="AL17" s="5"/>
      <c r="AM17" s="5"/>
    </row>
    <row r="18" spans="1:62">
      <c r="A18" s="292" t="s">
        <v>464</v>
      </c>
      <c r="B18" s="479" t="s">
        <v>36</v>
      </c>
      <c r="C18" s="291" t="s">
        <v>346</v>
      </c>
      <c r="D18" s="195" t="s">
        <v>173</v>
      </c>
      <c r="E18" s="197">
        <v>1</v>
      </c>
      <c r="F18" s="198">
        <v>105</v>
      </c>
      <c r="G18" s="75"/>
      <c r="H18" s="76"/>
      <c r="I18" s="77"/>
      <c r="J18" s="336"/>
      <c r="K18" s="79"/>
      <c r="L18" s="80"/>
      <c r="M18" s="81"/>
      <c r="N18" s="82"/>
      <c r="O18" s="83"/>
      <c r="P18" s="84"/>
      <c r="Q18" s="93"/>
      <c r="R18" s="337"/>
      <c r="S18" s="87"/>
      <c r="T18" s="88"/>
      <c r="U18" s="89"/>
      <c r="V18" s="90"/>
      <c r="W18" s="91"/>
      <c r="X18" s="255">
        <f t="shared" si="5"/>
        <v>0</v>
      </c>
      <c r="Y18" s="256">
        <f t="shared" si="6"/>
        <v>0</v>
      </c>
      <c r="Z18" s="257">
        <f t="shared" si="7"/>
        <v>0</v>
      </c>
      <c r="AA18" s="258"/>
      <c r="AB18" s="258"/>
      <c r="AC18" s="258"/>
      <c r="AD18" s="258"/>
      <c r="AE18" s="258"/>
      <c r="AF18" s="360">
        <f t="shared" ref="AF18:AF20" si="8">Z18*1</f>
        <v>0</v>
      </c>
      <c r="AG18" s="258"/>
      <c r="AH18" s="33"/>
      <c r="AI18" s="5"/>
      <c r="AJ18" s="5"/>
      <c r="AK18" s="5"/>
      <c r="AL18" s="5"/>
      <c r="AM18" s="5"/>
    </row>
    <row r="19" spans="1:62">
      <c r="A19" s="292" t="s">
        <v>465</v>
      </c>
      <c r="B19" s="479" t="s">
        <v>36</v>
      </c>
      <c r="C19" s="291" t="s">
        <v>346</v>
      </c>
      <c r="D19" s="195" t="s">
        <v>173</v>
      </c>
      <c r="E19" s="197">
        <v>1</v>
      </c>
      <c r="F19" s="198">
        <v>115</v>
      </c>
      <c r="G19" s="75"/>
      <c r="H19" s="76"/>
      <c r="I19" s="77"/>
      <c r="J19" s="336"/>
      <c r="K19" s="79"/>
      <c r="L19" s="80"/>
      <c r="M19" s="81"/>
      <c r="N19" s="82"/>
      <c r="O19" s="83"/>
      <c r="P19" s="84"/>
      <c r="Q19" s="93"/>
      <c r="R19" s="337"/>
      <c r="S19" s="87"/>
      <c r="T19" s="88"/>
      <c r="U19" s="89"/>
      <c r="V19" s="90"/>
      <c r="W19" s="91"/>
      <c r="X19" s="255">
        <f t="shared" si="5"/>
        <v>0</v>
      </c>
      <c r="Y19" s="256">
        <f t="shared" si="6"/>
        <v>0</v>
      </c>
      <c r="Z19" s="257">
        <f t="shared" si="7"/>
        <v>0</v>
      </c>
      <c r="AA19" s="258"/>
      <c r="AB19" s="258"/>
      <c r="AC19" s="258"/>
      <c r="AD19" s="258"/>
      <c r="AE19" s="258"/>
      <c r="AF19" s="360">
        <f t="shared" si="8"/>
        <v>0</v>
      </c>
      <c r="AG19" s="258"/>
      <c r="AH19" s="33"/>
      <c r="AI19" s="5"/>
      <c r="AJ19" s="5"/>
      <c r="AK19" s="5"/>
      <c r="AL19" s="5"/>
      <c r="AM19" s="5"/>
    </row>
    <row r="20" spans="1:62" ht="13.8" thickBot="1">
      <c r="A20" s="303" t="s">
        <v>466</v>
      </c>
      <c r="B20" s="480" t="s">
        <v>36</v>
      </c>
      <c r="C20" s="353" t="s">
        <v>346</v>
      </c>
      <c r="D20" s="206" t="s">
        <v>173</v>
      </c>
      <c r="E20" s="354">
        <v>1</v>
      </c>
      <c r="F20" s="355">
        <v>115</v>
      </c>
      <c r="G20" s="167"/>
      <c r="H20" s="168"/>
      <c r="I20" s="169"/>
      <c r="J20" s="340"/>
      <c r="K20" s="171"/>
      <c r="L20" s="172"/>
      <c r="M20" s="173"/>
      <c r="N20" s="174"/>
      <c r="O20" s="175"/>
      <c r="P20" s="121"/>
      <c r="Q20" s="176"/>
      <c r="R20" s="341"/>
      <c r="S20" s="178"/>
      <c r="T20" s="179"/>
      <c r="U20" s="180"/>
      <c r="V20" s="181"/>
      <c r="W20" s="182"/>
      <c r="X20" s="260">
        <f t="shared" si="5"/>
        <v>0</v>
      </c>
      <c r="Y20" s="261">
        <f t="shared" si="6"/>
        <v>0</v>
      </c>
      <c r="Z20" s="262">
        <f t="shared" si="7"/>
        <v>0</v>
      </c>
      <c r="AA20" s="263"/>
      <c r="AB20" s="263"/>
      <c r="AC20" s="263"/>
      <c r="AD20" s="263"/>
      <c r="AE20" s="263"/>
      <c r="AF20" s="361">
        <f t="shared" si="8"/>
        <v>0</v>
      </c>
      <c r="AG20" s="263"/>
      <c r="AH20" s="33"/>
      <c r="AI20" s="5"/>
      <c r="AJ20" s="5"/>
      <c r="AK20" s="5"/>
      <c r="AL20" s="5"/>
      <c r="AM20" s="5"/>
    </row>
    <row r="21" spans="1:62" ht="40.200000000000003" thickBot="1">
      <c r="A21" s="356" t="s">
        <v>497</v>
      </c>
      <c r="B21" s="187" t="s">
        <v>526</v>
      </c>
      <c r="C21" s="187" t="s">
        <v>527</v>
      </c>
      <c r="D21" s="188" t="s">
        <v>50</v>
      </c>
      <c r="E21" s="188" t="s">
        <v>528</v>
      </c>
      <c r="F21" s="188" t="s">
        <v>529</v>
      </c>
      <c r="G21" s="36" t="s">
        <v>38</v>
      </c>
      <c r="H21" s="37" t="s">
        <v>531</v>
      </c>
      <c r="I21" s="38" t="s">
        <v>532</v>
      </c>
      <c r="J21" s="39" t="s">
        <v>534</v>
      </c>
      <c r="K21" s="40" t="s">
        <v>535</v>
      </c>
      <c r="L21" s="41" t="s">
        <v>39</v>
      </c>
      <c r="M21" s="42" t="s">
        <v>40</v>
      </c>
      <c r="N21" s="43" t="s">
        <v>41</v>
      </c>
      <c r="O21" s="44" t="s">
        <v>536</v>
      </c>
      <c r="P21" s="45" t="s">
        <v>326</v>
      </c>
      <c r="Q21" s="46" t="s">
        <v>42</v>
      </c>
      <c r="R21" s="47" t="s">
        <v>5</v>
      </c>
      <c r="S21" s="48" t="s">
        <v>537</v>
      </c>
      <c r="T21" s="49" t="s">
        <v>349</v>
      </c>
      <c r="U21" s="50" t="s">
        <v>530</v>
      </c>
      <c r="V21" s="51" t="s">
        <v>538</v>
      </c>
      <c r="W21" s="41" t="s">
        <v>533</v>
      </c>
      <c r="X21" s="188" t="s">
        <v>539</v>
      </c>
      <c r="Y21" s="188" t="s">
        <v>541</v>
      </c>
      <c r="Z21" s="246" t="s">
        <v>542</v>
      </c>
      <c r="AA21" s="247" t="s">
        <v>520</v>
      </c>
      <c r="AB21" s="247" t="s">
        <v>521</v>
      </c>
      <c r="AC21" s="247" t="s">
        <v>522</v>
      </c>
      <c r="AD21" s="247" t="s">
        <v>523</v>
      </c>
      <c r="AE21" s="247" t="s">
        <v>543</v>
      </c>
      <c r="AF21" s="247" t="s">
        <v>524</v>
      </c>
      <c r="AG21" s="248" t="s">
        <v>525</v>
      </c>
      <c r="AH21" s="33"/>
      <c r="AI21" s="5"/>
      <c r="AJ21" s="5"/>
      <c r="AK21" s="5"/>
      <c r="AL21" s="5"/>
      <c r="AM21" s="5"/>
    </row>
    <row r="22" spans="1:62" ht="13.8" thickBot="1">
      <c r="A22" s="212" t="s">
        <v>496</v>
      </c>
      <c r="B22" s="195" t="s">
        <v>493</v>
      </c>
      <c r="C22" s="213" t="s">
        <v>452</v>
      </c>
      <c r="D22" s="302" t="s">
        <v>158</v>
      </c>
      <c r="E22" s="201">
        <v>50</v>
      </c>
      <c r="F22" s="198">
        <v>2082.5</v>
      </c>
      <c r="G22" s="167"/>
      <c r="H22" s="168"/>
      <c r="I22" s="169"/>
      <c r="J22" s="340"/>
      <c r="K22" s="171"/>
      <c r="L22" s="172"/>
      <c r="M22" s="173"/>
      <c r="N22" s="174"/>
      <c r="O22" s="175"/>
      <c r="P22" s="121"/>
      <c r="Q22" s="176"/>
      <c r="R22" s="341"/>
      <c r="S22" s="178"/>
      <c r="T22" s="179"/>
      <c r="U22" s="180"/>
      <c r="V22" s="181"/>
      <c r="W22" s="182"/>
      <c r="X22" s="260">
        <f t="shared" ref="X22" si="9">SUM(G22:W22)*F22</f>
        <v>0</v>
      </c>
      <c r="Y22" s="261">
        <f t="shared" ref="Y22" si="10">SUM(G22:W22)*E22</f>
        <v>0</v>
      </c>
      <c r="Z22" s="262">
        <f t="shared" ref="Z22" si="11">SUM(G22:W22)</f>
        <v>0</v>
      </c>
      <c r="AA22" s="277"/>
      <c r="AB22" s="262">
        <f>Z22*10</f>
        <v>0</v>
      </c>
      <c r="AC22" s="262">
        <f>Z22*10</f>
        <v>0</v>
      </c>
      <c r="AD22" s="262">
        <f>Z22*15</f>
        <v>0</v>
      </c>
      <c r="AE22" s="262">
        <f>Z22*6</f>
        <v>0</v>
      </c>
      <c r="AF22" s="262">
        <f>Z22*9</f>
        <v>0</v>
      </c>
      <c r="AG22" s="277"/>
      <c r="AH22" s="33"/>
      <c r="AI22" s="5"/>
      <c r="AJ22" s="5"/>
      <c r="AK22" s="5"/>
      <c r="AL22" s="5"/>
      <c r="AM22" s="5"/>
    </row>
    <row r="23" spans="1:62" ht="13.8" thickBot="1">
      <c r="F23" s="230" t="s">
        <v>156</v>
      </c>
      <c r="G23" s="183">
        <f>SUM(G3:G22)</f>
        <v>0</v>
      </c>
      <c r="H23" s="183">
        <f t="shared" ref="H23:V23" si="12">SUM(H3:H22)</f>
        <v>0</v>
      </c>
      <c r="I23" s="183">
        <f t="shared" si="12"/>
        <v>0</v>
      </c>
      <c r="J23" s="183">
        <f t="shared" si="12"/>
        <v>0</v>
      </c>
      <c r="K23" s="183">
        <f t="shared" si="12"/>
        <v>0</v>
      </c>
      <c r="L23" s="183">
        <f t="shared" si="12"/>
        <v>0</v>
      </c>
      <c r="M23" s="183">
        <f t="shared" si="12"/>
        <v>0</v>
      </c>
      <c r="N23" s="183">
        <f t="shared" si="12"/>
        <v>0</v>
      </c>
      <c r="O23" s="183">
        <f t="shared" si="12"/>
        <v>0</v>
      </c>
      <c r="P23" s="183">
        <f t="shared" si="12"/>
        <v>0</v>
      </c>
      <c r="Q23" s="183">
        <f t="shared" si="12"/>
        <v>0</v>
      </c>
      <c r="R23" s="183">
        <f t="shared" si="12"/>
        <v>0</v>
      </c>
      <c r="S23" s="183">
        <f t="shared" si="12"/>
        <v>0</v>
      </c>
      <c r="T23" s="183">
        <f t="shared" si="12"/>
        <v>0</v>
      </c>
      <c r="U23" s="183">
        <f t="shared" si="12"/>
        <v>0</v>
      </c>
      <c r="V23" s="183">
        <f t="shared" si="12"/>
        <v>0</v>
      </c>
      <c r="W23" s="183">
        <f>SUM(W3:W22)</f>
        <v>0</v>
      </c>
      <c r="X23" s="474">
        <f>SUM(X3:X22)</f>
        <v>0</v>
      </c>
      <c r="Y23" s="474">
        <f t="shared" ref="Y23" si="13">SUM(Y3:Y22)</f>
        <v>0</v>
      </c>
      <c r="Z23" s="474">
        <f>SUM(Z3:Z22)</f>
        <v>0</v>
      </c>
      <c r="AA23" s="280">
        <f>SUM(AA3:AA22)</f>
        <v>0</v>
      </c>
      <c r="AB23" s="280">
        <f t="shared" ref="AB23:AG23" si="14">SUM(AB3:AB22)</f>
        <v>0</v>
      </c>
      <c r="AC23" s="280">
        <f t="shared" si="14"/>
        <v>0</v>
      </c>
      <c r="AD23" s="280">
        <f t="shared" si="14"/>
        <v>0</v>
      </c>
      <c r="AE23" s="280">
        <f t="shared" si="14"/>
        <v>0</v>
      </c>
      <c r="AF23" s="280">
        <f t="shared" si="14"/>
        <v>0</v>
      </c>
      <c r="AG23" s="280">
        <f t="shared" si="14"/>
        <v>0</v>
      </c>
      <c r="AH23" s="33"/>
      <c r="AI23" s="5"/>
      <c r="AJ23" s="5"/>
      <c r="AK23" s="5"/>
      <c r="AL23" s="5"/>
      <c r="AM23" s="5"/>
      <c r="BA23" s="5"/>
      <c r="BB23" s="5"/>
      <c r="BC23" s="5"/>
      <c r="BD23" s="5"/>
      <c r="BE23" s="5"/>
      <c r="BF23" s="5"/>
      <c r="BG23" s="5"/>
      <c r="BH23" s="5"/>
      <c r="BI23" s="5"/>
      <c r="BJ23" s="5"/>
    </row>
    <row r="24" spans="1:62" ht="13.8" thickBot="1">
      <c r="AH24" s="33"/>
      <c r="AI24" s="5"/>
      <c r="AJ24" s="5"/>
      <c r="AK24" s="5"/>
      <c r="AL24" s="5"/>
      <c r="AM24" s="5"/>
    </row>
    <row r="25" spans="1:62" ht="14.4" thickBot="1">
      <c r="A25" s="534" t="s">
        <v>548</v>
      </c>
      <c r="B25" s="535"/>
      <c r="G25" s="531" t="s">
        <v>572</v>
      </c>
      <c r="H25" s="532"/>
      <c r="I25" s="532"/>
      <c r="J25" s="532"/>
      <c r="K25" s="532"/>
      <c r="L25" s="532"/>
      <c r="M25" s="532"/>
      <c r="N25" s="532"/>
      <c r="O25" s="532"/>
      <c r="P25" s="532"/>
      <c r="Q25" s="532"/>
      <c r="R25" s="532"/>
      <c r="S25" s="532"/>
      <c r="T25" s="532"/>
      <c r="U25" s="532"/>
      <c r="V25" s="532"/>
      <c r="W25" s="533"/>
      <c r="AA25" s="531" t="s">
        <v>568</v>
      </c>
      <c r="AB25" s="532"/>
      <c r="AC25" s="532"/>
      <c r="AD25" s="532"/>
      <c r="AE25" s="532"/>
      <c r="AF25" s="532"/>
      <c r="AG25" s="532"/>
      <c r="AH25" s="533"/>
    </row>
    <row r="26" spans="1:62" ht="13.8" thickBot="1">
      <c r="G26"/>
      <c r="H26"/>
      <c r="I26"/>
      <c r="J26"/>
      <c r="K26"/>
      <c r="L26"/>
      <c r="M26"/>
      <c r="N26"/>
      <c r="O26"/>
      <c r="P26"/>
      <c r="Q26"/>
      <c r="R26"/>
      <c r="S26"/>
      <c r="T26"/>
      <c r="U26"/>
      <c r="V26"/>
      <c r="W26"/>
      <c r="AH26" s="362"/>
      <c r="AI26" s="351"/>
      <c r="AJ26" s="351"/>
      <c r="AK26" s="351"/>
      <c r="AL26" s="351"/>
      <c r="AM26" s="351"/>
      <c r="AN26" s="351"/>
      <c r="AO26" s="351"/>
      <c r="AP26" s="351"/>
      <c r="AQ26" s="351"/>
      <c r="AR26" s="351"/>
      <c r="AS26" s="351"/>
      <c r="AT26" s="351"/>
      <c r="AU26" s="351"/>
      <c r="AV26" s="351"/>
      <c r="AW26" s="351"/>
      <c r="AX26" s="351"/>
      <c r="AY26" s="351"/>
      <c r="AZ26" s="351"/>
    </row>
    <row r="27" spans="1:62" ht="43.5" customHeight="1" thickBot="1">
      <c r="A27" s="234" t="s">
        <v>545</v>
      </c>
      <c r="B27" s="320">
        <f>X23</f>
        <v>0</v>
      </c>
      <c r="G27" s="36" t="s">
        <v>38</v>
      </c>
      <c r="H27" s="37" t="s">
        <v>531</v>
      </c>
      <c r="I27" s="38" t="s">
        <v>532</v>
      </c>
      <c r="J27" s="39" t="s">
        <v>534</v>
      </c>
      <c r="K27" s="40" t="s">
        <v>535</v>
      </c>
      <c r="L27" s="41" t="s">
        <v>39</v>
      </c>
      <c r="M27" s="42" t="s">
        <v>40</v>
      </c>
      <c r="N27" s="43" t="s">
        <v>41</v>
      </c>
      <c r="O27" s="44" t="s">
        <v>536</v>
      </c>
      <c r="P27" s="45" t="s">
        <v>326</v>
      </c>
      <c r="Q27" s="46" t="s">
        <v>42</v>
      </c>
      <c r="R27" s="47" t="s">
        <v>5</v>
      </c>
      <c r="S27" s="48" t="s">
        <v>537</v>
      </c>
      <c r="T27" s="49" t="s">
        <v>349</v>
      </c>
      <c r="U27" s="50" t="s">
        <v>530</v>
      </c>
      <c r="V27" s="51" t="s">
        <v>538</v>
      </c>
      <c r="W27" s="41" t="s">
        <v>533</v>
      </c>
      <c r="X27" s="188" t="s">
        <v>539</v>
      </c>
      <c r="AA27" s="17" t="s">
        <v>329</v>
      </c>
      <c r="AB27" s="17" t="s">
        <v>330</v>
      </c>
      <c r="AC27" s="17" t="s">
        <v>331</v>
      </c>
      <c r="AD27" s="17" t="s">
        <v>332</v>
      </c>
      <c r="AE27" s="17" t="s">
        <v>360</v>
      </c>
      <c r="AF27" s="17" t="s">
        <v>333</v>
      </c>
      <c r="AG27" s="17" t="s">
        <v>334</v>
      </c>
      <c r="AH27" s="17" t="s">
        <v>156</v>
      </c>
      <c r="AI27" s="351"/>
      <c r="AJ27" s="351"/>
      <c r="AK27" s="351"/>
      <c r="AL27" s="351"/>
      <c r="AM27" s="351"/>
      <c r="AN27" s="351"/>
      <c r="AO27" s="351"/>
      <c r="AP27" s="351"/>
      <c r="AQ27" s="351"/>
      <c r="AR27" s="351"/>
      <c r="AS27" s="351"/>
      <c r="AT27" s="351"/>
      <c r="AU27" s="351"/>
      <c r="AV27" s="351"/>
      <c r="AW27" s="351"/>
      <c r="AX27" s="351"/>
      <c r="AY27" s="351"/>
      <c r="AZ27" s="351"/>
    </row>
    <row r="28" spans="1:62" ht="13.8" thickBot="1">
      <c r="A28" s="234" t="s">
        <v>506</v>
      </c>
      <c r="B28" s="322">
        <f>Y23</f>
        <v>0</v>
      </c>
      <c r="G28" s="281">
        <f>SUMPRODUCT($E$3:$E$22,G3:G22)</f>
        <v>0</v>
      </c>
      <c r="H28" s="281">
        <f t="shared" ref="H28:W28" si="15">SUMPRODUCT($E$3:$E$22,H3:H22)</f>
        <v>0</v>
      </c>
      <c r="I28" s="281">
        <f t="shared" si="15"/>
        <v>0</v>
      </c>
      <c r="J28" s="281">
        <f t="shared" si="15"/>
        <v>0</v>
      </c>
      <c r="K28" s="281">
        <f t="shared" si="15"/>
        <v>0</v>
      </c>
      <c r="L28" s="281">
        <f t="shared" si="15"/>
        <v>0</v>
      </c>
      <c r="M28" s="281">
        <f t="shared" si="15"/>
        <v>0</v>
      </c>
      <c r="N28" s="281">
        <f t="shared" si="15"/>
        <v>0</v>
      </c>
      <c r="O28" s="281">
        <f t="shared" si="15"/>
        <v>0</v>
      </c>
      <c r="P28" s="281">
        <f t="shared" si="15"/>
        <v>0</v>
      </c>
      <c r="Q28" s="281">
        <f t="shared" si="15"/>
        <v>0</v>
      </c>
      <c r="R28" s="281">
        <f t="shared" si="15"/>
        <v>0</v>
      </c>
      <c r="S28" s="281">
        <f t="shared" si="15"/>
        <v>0</v>
      </c>
      <c r="T28" s="281">
        <f t="shared" si="15"/>
        <v>0</v>
      </c>
      <c r="U28" s="281">
        <f t="shared" si="15"/>
        <v>0</v>
      </c>
      <c r="V28" s="281">
        <f t="shared" si="15"/>
        <v>0</v>
      </c>
      <c r="W28" s="281">
        <f t="shared" si="15"/>
        <v>0</v>
      </c>
      <c r="X28" s="281">
        <f>SUM(G28:W28)</f>
        <v>0</v>
      </c>
      <c r="AA28" s="322">
        <f>AA23</f>
        <v>0</v>
      </c>
      <c r="AB28" s="322">
        <f t="shared" ref="AB28:AG28" si="16">AB23</f>
        <v>0</v>
      </c>
      <c r="AC28" s="322">
        <f t="shared" si="16"/>
        <v>0</v>
      </c>
      <c r="AD28" s="322">
        <f t="shared" si="16"/>
        <v>0</v>
      </c>
      <c r="AE28" s="322">
        <f t="shared" si="16"/>
        <v>0</v>
      </c>
      <c r="AF28" s="322">
        <f t="shared" si="16"/>
        <v>0</v>
      </c>
      <c r="AG28" s="322">
        <f t="shared" si="16"/>
        <v>0</v>
      </c>
      <c r="AH28" s="322">
        <f>SUM(AA28:AG28)</f>
        <v>0</v>
      </c>
      <c r="AI28" s="351"/>
      <c r="AJ28" s="351"/>
      <c r="AK28" s="351"/>
      <c r="AL28" s="351"/>
      <c r="AM28" s="351"/>
      <c r="AN28" s="351"/>
      <c r="AO28" s="351"/>
      <c r="AP28" s="351"/>
      <c r="AQ28" s="351"/>
      <c r="AR28" s="351"/>
      <c r="AS28" s="351"/>
      <c r="AT28" s="351"/>
      <c r="AU28" s="351"/>
      <c r="AV28" s="351"/>
      <c r="AW28" s="351"/>
      <c r="AX28" s="351"/>
      <c r="AY28" s="351"/>
      <c r="AZ28" s="351"/>
    </row>
    <row r="29" spans="1:62" ht="13.8" thickBot="1">
      <c r="G29" s="358">
        <f>IFERROR(G28/$X$28,0)</f>
        <v>0</v>
      </c>
      <c r="H29" s="358">
        <f t="shared" ref="H29:X29" si="17">IFERROR(H28/$X$28,0)</f>
        <v>0</v>
      </c>
      <c r="I29" s="358">
        <f t="shared" si="17"/>
        <v>0</v>
      </c>
      <c r="J29" s="358">
        <f t="shared" si="17"/>
        <v>0</v>
      </c>
      <c r="K29" s="358">
        <f t="shared" si="17"/>
        <v>0</v>
      </c>
      <c r="L29" s="358">
        <f t="shared" si="17"/>
        <v>0</v>
      </c>
      <c r="M29" s="358">
        <f t="shared" si="17"/>
        <v>0</v>
      </c>
      <c r="N29" s="358">
        <f t="shared" si="17"/>
        <v>0</v>
      </c>
      <c r="O29" s="358">
        <f t="shared" si="17"/>
        <v>0</v>
      </c>
      <c r="P29" s="358">
        <f t="shared" si="17"/>
        <v>0</v>
      </c>
      <c r="Q29" s="358">
        <f t="shared" si="17"/>
        <v>0</v>
      </c>
      <c r="R29" s="358">
        <f t="shared" si="17"/>
        <v>0</v>
      </c>
      <c r="S29" s="358">
        <f t="shared" si="17"/>
        <v>0</v>
      </c>
      <c r="T29" s="358">
        <f t="shared" si="17"/>
        <v>0</v>
      </c>
      <c r="U29" s="358">
        <f t="shared" si="17"/>
        <v>0</v>
      </c>
      <c r="V29" s="358">
        <f t="shared" si="17"/>
        <v>0</v>
      </c>
      <c r="W29" s="358">
        <f t="shared" si="17"/>
        <v>0</v>
      </c>
      <c r="X29" s="358">
        <f t="shared" si="17"/>
        <v>0</v>
      </c>
      <c r="AA29" s="363">
        <f t="shared" ref="AA29:AH29" si="18">IFERROR(AA28/$AH$28,0)</f>
        <v>0</v>
      </c>
      <c r="AB29" s="363">
        <f t="shared" si="18"/>
        <v>0</v>
      </c>
      <c r="AC29" s="363">
        <f t="shared" si="18"/>
        <v>0</v>
      </c>
      <c r="AD29" s="363">
        <f t="shared" si="18"/>
        <v>0</v>
      </c>
      <c r="AE29" s="363">
        <f t="shared" si="18"/>
        <v>0</v>
      </c>
      <c r="AF29" s="363">
        <f t="shared" si="18"/>
        <v>0</v>
      </c>
      <c r="AG29" s="363">
        <f t="shared" si="18"/>
        <v>0</v>
      </c>
      <c r="AH29" s="363">
        <f t="shared" si="18"/>
        <v>0</v>
      </c>
      <c r="AI29" s="351"/>
      <c r="AJ29" s="351"/>
      <c r="AK29" s="351"/>
      <c r="AL29" s="351"/>
      <c r="AM29" s="351"/>
      <c r="AN29" s="351"/>
      <c r="AO29" s="351"/>
      <c r="AP29" s="351"/>
      <c r="AQ29" s="351"/>
      <c r="AR29" s="351"/>
      <c r="AS29" s="351"/>
      <c r="AT29" s="351"/>
      <c r="AU29" s="351"/>
      <c r="AV29" s="351"/>
      <c r="AW29" s="351"/>
      <c r="AX29" s="351"/>
      <c r="AY29" s="351"/>
      <c r="AZ29" s="351"/>
    </row>
  </sheetData>
  <sheetProtection algorithmName="SHA-512" hashValue="IVk+uzVLN+v5Y5eGg9CLvKpWLATpShpn2cBs+um6HuwnBHWbDY3mx3Y4xpbGJH0NxGCyGeyEw8L965ZJJedecQ==" saltValue="JuMwqwI5YKGkl4zTVSgcSA==" spinCount="100000" sheet="1" objects="1" scenarios="1"/>
  <protectedRanges>
    <protectedRange password="CDC4" sqref="X2:AG2 B2:F2" name="Prises PU_8"/>
    <protectedRange password="CDC4" sqref="X21:AG21 B21:F21 X27" name="Prises PU_8_1"/>
  </protectedRanges>
  <mergeCells count="4">
    <mergeCell ref="G1:W1"/>
    <mergeCell ref="G25:W25"/>
    <mergeCell ref="AA25:AH25"/>
    <mergeCell ref="A25:B25"/>
  </mergeCells>
  <phoneticPr fontId="6" type="noConversion"/>
  <hyperlinks>
    <hyperlink ref="A16" r:id="rId1" xr:uid="{DD78EF47-82DE-40B1-BE80-5009ED01015A}"/>
    <hyperlink ref="A15" r:id="rId2" xr:uid="{709B9B48-93E7-4935-875D-FA963C56DB7F}"/>
    <hyperlink ref="A5" r:id="rId3" xr:uid="{416E3843-06C8-4DD8-9B67-B9693A422A9C}"/>
    <hyperlink ref="A6" r:id="rId4" xr:uid="{2C6F103F-FE7A-454E-8A15-D2DC6031E628}"/>
    <hyperlink ref="A7" r:id="rId5" xr:uid="{D672073A-A5A7-4FE1-B19F-7E3A74B5C2BA}"/>
    <hyperlink ref="A11" r:id="rId6" xr:uid="{29F44CED-A6AC-4999-A200-0824D4788A0B}"/>
    <hyperlink ref="A13" r:id="rId7" xr:uid="{6EEF5C77-45BC-4FFE-9553-242E4EB81F7F}"/>
    <hyperlink ref="A14" r:id="rId8" xr:uid="{05A40E69-5F9B-4F8C-9EC2-5687C16C0974}"/>
    <hyperlink ref="A12" r:id="rId9" xr:uid="{9258F2B8-D418-4C1B-AFDC-BDB6EF2524A3}"/>
    <hyperlink ref="A4" r:id="rId10" xr:uid="{E4296D15-518C-453A-9017-8FB6F39CAE9D}"/>
    <hyperlink ref="A3" r:id="rId11" xr:uid="{436992D3-8F68-4BDE-8C56-099F05E3024E}"/>
    <hyperlink ref="A8" r:id="rId12" xr:uid="{65731646-6770-49D2-B056-B883FD8E21F4}"/>
    <hyperlink ref="A9" r:id="rId13" xr:uid="{7E18A9CA-7CE1-456D-8A1B-2734F3A0A8EF}"/>
  </hyperlinks>
  <pageMargins left="0.70866141732283472" right="0.70866141732283472" top="0.74803149606299213" bottom="0.74803149606299213" header="0.31496062992125984" footer="0.31496062992125984"/>
  <pageSetup paperSize="9" scale="34" fitToWidth="2" fitToHeight="10" orientation="landscape" horizontalDpi="1200" verticalDpi="1200" r:id="rId14"/>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BDEF0-2F6C-4DCC-985A-F37FFB80975A}">
  <sheetPr>
    <tabColor rgb="FFFF0000"/>
    <pageSetUpPr fitToPage="1"/>
  </sheetPr>
  <dimension ref="A1:BQ59"/>
  <sheetViews>
    <sheetView zoomScaleNormal="100" workbookViewId="0">
      <pane xSplit="1" ySplit="2" topLeftCell="B3" activePane="bottomRight" state="frozen"/>
      <selection activeCell="L5" sqref="L5"/>
      <selection pane="topRight" activeCell="L5" sqref="L5"/>
      <selection pane="bottomLeft" activeCell="L5" sqref="L5"/>
      <selection pane="bottomRight" activeCell="X51" sqref="X51"/>
    </sheetView>
  </sheetViews>
  <sheetFormatPr baseColWidth="10" defaultColWidth="11.5546875" defaultRowHeight="13.2"/>
  <cols>
    <col min="1" max="1" width="22.5546875" customWidth="1"/>
    <col min="2" max="2" width="24.6640625" customWidth="1"/>
    <col min="3" max="3" width="15.44140625" customWidth="1"/>
    <col min="4" max="4" width="16.33203125" customWidth="1"/>
    <col min="6" max="6" width="11.44140625"/>
    <col min="7" max="9" width="11.5546875" style="4" customWidth="1"/>
    <col min="10" max="23" width="11.44140625" style="4" customWidth="1"/>
    <col min="24" max="24" width="22.6640625" customWidth="1"/>
    <col min="25" max="25" width="12.88671875" customWidth="1"/>
    <col min="35" max="16384" width="11.5546875" style="4"/>
  </cols>
  <sheetData>
    <row r="1" spans="1:69" ht="55.95" customHeight="1" thickBot="1">
      <c r="C1" s="368"/>
      <c r="D1" s="368"/>
      <c r="E1" s="368"/>
      <c r="F1" s="368"/>
      <c r="G1" s="536" t="s">
        <v>575</v>
      </c>
      <c r="H1" s="537"/>
      <c r="I1" s="537"/>
      <c r="J1" s="537"/>
      <c r="K1" s="537"/>
      <c r="L1" s="537"/>
      <c r="M1" s="537"/>
      <c r="N1" s="537"/>
      <c r="O1" s="537"/>
      <c r="P1" s="537"/>
      <c r="Q1" s="537"/>
      <c r="R1" s="537"/>
      <c r="S1" s="537"/>
      <c r="T1" s="537"/>
      <c r="U1" s="537"/>
      <c r="V1" s="537"/>
      <c r="W1" s="537"/>
      <c r="BA1" s="5"/>
      <c r="BB1" s="5"/>
      <c r="BC1" s="5"/>
      <c r="BD1" s="5"/>
      <c r="BE1" s="5"/>
      <c r="BF1" s="5"/>
      <c r="BG1" s="5"/>
      <c r="BH1" s="5"/>
      <c r="BI1" s="5"/>
      <c r="BJ1" s="5"/>
      <c r="BK1" s="5"/>
      <c r="BL1" s="5"/>
      <c r="BM1" s="5"/>
      <c r="BN1" s="5"/>
      <c r="BO1" s="5"/>
      <c r="BP1" s="5"/>
      <c r="BQ1" s="5"/>
    </row>
    <row r="2" spans="1:69" s="52" customFormat="1" ht="57.75" customHeight="1" thickBot="1">
      <c r="A2" s="369" t="s">
        <v>578</v>
      </c>
      <c r="B2" s="187" t="s">
        <v>526</v>
      </c>
      <c r="C2" s="187" t="s">
        <v>527</v>
      </c>
      <c r="D2" s="188" t="s">
        <v>50</v>
      </c>
      <c r="E2" s="188" t="s">
        <v>528</v>
      </c>
      <c r="F2" s="188" t="s">
        <v>529</v>
      </c>
      <c r="G2" s="36" t="s">
        <v>38</v>
      </c>
      <c r="H2" s="37" t="s">
        <v>531</v>
      </c>
      <c r="I2" s="38" t="s">
        <v>532</v>
      </c>
      <c r="J2" s="39" t="s">
        <v>534</v>
      </c>
      <c r="K2" s="40" t="s">
        <v>535</v>
      </c>
      <c r="L2" s="41" t="s">
        <v>39</v>
      </c>
      <c r="M2" s="42" t="s">
        <v>40</v>
      </c>
      <c r="N2" s="43" t="s">
        <v>41</v>
      </c>
      <c r="O2" s="44" t="s">
        <v>536</v>
      </c>
      <c r="P2" s="45" t="s">
        <v>326</v>
      </c>
      <c r="Q2" s="46" t="s">
        <v>42</v>
      </c>
      <c r="R2" s="47" t="s">
        <v>5</v>
      </c>
      <c r="S2" s="48" t="s">
        <v>537</v>
      </c>
      <c r="T2" s="49" t="s">
        <v>349</v>
      </c>
      <c r="U2" s="50" t="s">
        <v>530</v>
      </c>
      <c r="V2" s="51" t="s">
        <v>538</v>
      </c>
      <c r="W2" s="41" t="s">
        <v>533</v>
      </c>
      <c r="X2" s="188" t="s">
        <v>539</v>
      </c>
      <c r="Y2" s="188" t="s">
        <v>541</v>
      </c>
      <c r="Z2" s="246" t="s">
        <v>542</v>
      </c>
      <c r="AA2" s="247" t="s">
        <v>520</v>
      </c>
      <c r="AB2" s="247" t="s">
        <v>521</v>
      </c>
      <c r="AC2" s="247" t="s">
        <v>522</v>
      </c>
      <c r="AD2" s="247" t="s">
        <v>523</v>
      </c>
      <c r="AE2" s="247" t="s">
        <v>543</v>
      </c>
      <c r="AF2" s="247" t="s">
        <v>524</v>
      </c>
      <c r="AG2" s="248" t="s">
        <v>525</v>
      </c>
      <c r="AH2" s="249"/>
      <c r="AS2" s="334" t="s">
        <v>31</v>
      </c>
      <c r="AT2" s="334" t="s">
        <v>32</v>
      </c>
      <c r="AU2" s="334" t="s">
        <v>33</v>
      </c>
      <c r="AV2" s="334" t="s">
        <v>34</v>
      </c>
      <c r="AW2" s="334" t="s">
        <v>35</v>
      </c>
      <c r="AX2" s="334" t="s">
        <v>36</v>
      </c>
      <c r="AY2" s="334" t="s">
        <v>37</v>
      </c>
      <c r="AZ2" s="53"/>
    </row>
    <row r="3" spans="1:69" s="72" customFormat="1" ht="15.75" customHeight="1">
      <c r="A3" s="370" t="s">
        <v>350</v>
      </c>
      <c r="B3" s="371" t="s">
        <v>31</v>
      </c>
      <c r="C3" s="196"/>
      <c r="D3" s="371" t="s">
        <v>51</v>
      </c>
      <c r="E3" s="202">
        <v>18</v>
      </c>
      <c r="F3" s="372">
        <v>82.5</v>
      </c>
      <c r="G3" s="95"/>
      <c r="H3" s="96"/>
      <c r="I3" s="97"/>
      <c r="J3" s="364"/>
      <c r="K3" s="99"/>
      <c r="L3" s="100"/>
      <c r="M3" s="101"/>
      <c r="N3" s="102"/>
      <c r="O3" s="103"/>
      <c r="P3" s="282"/>
      <c r="Q3" s="104"/>
      <c r="R3" s="365"/>
      <c r="S3" s="106"/>
      <c r="T3" s="107"/>
      <c r="U3" s="108"/>
      <c r="V3" s="109"/>
      <c r="W3" s="110"/>
      <c r="X3" s="267">
        <f>SUM(G3:W3)*F3</f>
        <v>0</v>
      </c>
      <c r="Y3" s="377">
        <f>SUM(G3:W3)*E3</f>
        <v>0</v>
      </c>
      <c r="Z3" s="378">
        <f>SUM(G3:W3)</f>
        <v>0</v>
      </c>
      <c r="AA3" s="378">
        <f>$Z3*9</f>
        <v>0</v>
      </c>
      <c r="AB3" s="378">
        <f>$Z3*9</f>
        <v>0</v>
      </c>
      <c r="AC3" s="379"/>
      <c r="AD3" s="379"/>
      <c r="AE3" s="379"/>
      <c r="AF3" s="379"/>
      <c r="AG3" s="379"/>
      <c r="AH3" s="254"/>
      <c r="AS3" s="74">
        <v>9</v>
      </c>
      <c r="AT3" s="74">
        <v>9</v>
      </c>
      <c r="AU3" s="74"/>
      <c r="AV3" s="74"/>
      <c r="AW3" s="74"/>
      <c r="AX3" s="74"/>
      <c r="AY3" s="74"/>
      <c r="AZ3" s="73"/>
    </row>
    <row r="4" spans="1:69" s="72" customFormat="1" ht="16.5" customHeight="1">
      <c r="A4" s="370" t="s">
        <v>351</v>
      </c>
      <c r="B4" s="371" t="s">
        <v>32</v>
      </c>
      <c r="C4" s="196"/>
      <c r="D4" s="371" t="s">
        <v>51</v>
      </c>
      <c r="E4" s="202">
        <v>6</v>
      </c>
      <c r="F4" s="372">
        <v>45</v>
      </c>
      <c r="G4" s="95"/>
      <c r="H4" s="96"/>
      <c r="I4" s="97"/>
      <c r="J4" s="364"/>
      <c r="K4" s="99"/>
      <c r="L4" s="100"/>
      <c r="M4" s="101"/>
      <c r="N4" s="102"/>
      <c r="O4" s="103"/>
      <c r="P4" s="282"/>
      <c r="Q4" s="104"/>
      <c r="R4" s="365"/>
      <c r="S4" s="106"/>
      <c r="T4" s="107"/>
      <c r="U4" s="108"/>
      <c r="V4" s="109"/>
      <c r="W4" s="110"/>
      <c r="X4" s="267">
        <f t="shared" ref="X4:X50" si="0">SUM(G4:W4)*F4</f>
        <v>0</v>
      </c>
      <c r="Y4" s="377">
        <f t="shared" ref="Y4:Y50" si="1">SUM(G4:W4)*E4</f>
        <v>0</v>
      </c>
      <c r="Z4" s="378">
        <f t="shared" ref="Z4:Z50" si="2">SUM(G4:W4)</f>
        <v>0</v>
      </c>
      <c r="AA4" s="379"/>
      <c r="AB4" s="379"/>
      <c r="AC4" s="378">
        <f>$Z4*6</f>
        <v>0</v>
      </c>
      <c r="AD4" s="379"/>
      <c r="AE4" s="379"/>
      <c r="AF4" s="379"/>
      <c r="AG4" s="379"/>
      <c r="AH4" s="254"/>
      <c r="AS4" s="74"/>
      <c r="AT4" s="74"/>
      <c r="AU4" s="74">
        <v>6</v>
      </c>
      <c r="AV4" s="74"/>
      <c r="AW4" s="74"/>
      <c r="AX4" s="74"/>
      <c r="AY4" s="74"/>
      <c r="AZ4" s="73"/>
    </row>
    <row r="5" spans="1:69" s="72" customFormat="1" ht="16.5" customHeight="1">
      <c r="A5" s="370" t="s">
        <v>352</v>
      </c>
      <c r="B5" s="371" t="s">
        <v>35</v>
      </c>
      <c r="C5" s="196"/>
      <c r="D5" s="371" t="s">
        <v>51</v>
      </c>
      <c r="E5" s="202">
        <v>4</v>
      </c>
      <c r="F5" s="372">
        <v>117.5</v>
      </c>
      <c r="G5" s="95"/>
      <c r="H5" s="96"/>
      <c r="I5" s="97"/>
      <c r="J5" s="364"/>
      <c r="K5" s="99"/>
      <c r="L5" s="100"/>
      <c r="M5" s="101"/>
      <c r="N5" s="102"/>
      <c r="O5" s="103"/>
      <c r="P5" s="282"/>
      <c r="Q5" s="104"/>
      <c r="R5" s="365"/>
      <c r="S5" s="106"/>
      <c r="T5" s="107"/>
      <c r="U5" s="108"/>
      <c r="V5" s="109"/>
      <c r="W5" s="110"/>
      <c r="X5" s="267">
        <f t="shared" si="0"/>
        <v>0</v>
      </c>
      <c r="Y5" s="377">
        <f t="shared" si="1"/>
        <v>0</v>
      </c>
      <c r="Z5" s="378">
        <f t="shared" si="2"/>
        <v>0</v>
      </c>
      <c r="AA5" s="379"/>
      <c r="AB5" s="379"/>
      <c r="AC5" s="379"/>
      <c r="AD5" s="379"/>
      <c r="AE5" s="379"/>
      <c r="AF5" s="378">
        <f>$Z5*4</f>
        <v>0</v>
      </c>
      <c r="AG5" s="379"/>
      <c r="AH5" s="254"/>
      <c r="AS5" s="74"/>
      <c r="AT5" s="74"/>
      <c r="AU5" s="74"/>
      <c r="AV5" s="74"/>
      <c r="AW5" s="74"/>
      <c r="AX5" s="74">
        <v>6</v>
      </c>
      <c r="AY5" s="74"/>
      <c r="AZ5" s="73"/>
    </row>
    <row r="6" spans="1:69" s="72" customFormat="1" ht="16.5" customHeight="1">
      <c r="A6" s="370" t="s">
        <v>353</v>
      </c>
      <c r="B6" s="371" t="s">
        <v>32</v>
      </c>
      <c r="C6" s="196"/>
      <c r="D6" s="371" t="s">
        <v>51</v>
      </c>
      <c r="E6" s="202">
        <v>6</v>
      </c>
      <c r="F6" s="372">
        <v>45</v>
      </c>
      <c r="G6" s="95"/>
      <c r="H6" s="96"/>
      <c r="I6" s="97"/>
      <c r="J6" s="364"/>
      <c r="K6" s="99"/>
      <c r="L6" s="100"/>
      <c r="M6" s="101"/>
      <c r="N6" s="102"/>
      <c r="O6" s="103"/>
      <c r="P6" s="282"/>
      <c r="Q6" s="104"/>
      <c r="R6" s="365"/>
      <c r="S6" s="106"/>
      <c r="T6" s="107"/>
      <c r="U6" s="108"/>
      <c r="V6" s="109"/>
      <c r="W6" s="110"/>
      <c r="X6" s="267">
        <f t="shared" si="0"/>
        <v>0</v>
      </c>
      <c r="Y6" s="377">
        <f t="shared" si="1"/>
        <v>0</v>
      </c>
      <c r="Z6" s="378">
        <f t="shared" si="2"/>
        <v>0</v>
      </c>
      <c r="AA6" s="379"/>
      <c r="AB6" s="379"/>
      <c r="AC6" s="378">
        <f>$Z6*6</f>
        <v>0</v>
      </c>
      <c r="AD6" s="379"/>
      <c r="AE6" s="379"/>
      <c r="AF6" s="379"/>
      <c r="AG6" s="379"/>
      <c r="AH6" s="254"/>
      <c r="AS6" s="74"/>
      <c r="AT6" s="74"/>
      <c r="AU6" s="74">
        <v>6</v>
      </c>
      <c r="AV6" s="74"/>
      <c r="AW6" s="74"/>
      <c r="AX6" s="74"/>
      <c r="AY6" s="74"/>
      <c r="AZ6" s="73"/>
    </row>
    <row r="7" spans="1:69" s="72" customFormat="1" ht="15.75" customHeight="1">
      <c r="A7" s="370" t="s">
        <v>354</v>
      </c>
      <c r="B7" s="371" t="s">
        <v>33</v>
      </c>
      <c r="C7" s="196"/>
      <c r="D7" s="371" t="s">
        <v>51</v>
      </c>
      <c r="E7" s="202">
        <v>10</v>
      </c>
      <c r="F7" s="372">
        <v>52.5</v>
      </c>
      <c r="G7" s="95"/>
      <c r="H7" s="96"/>
      <c r="I7" s="97"/>
      <c r="J7" s="364"/>
      <c r="K7" s="99"/>
      <c r="L7" s="100"/>
      <c r="M7" s="101"/>
      <c r="N7" s="102"/>
      <c r="O7" s="103"/>
      <c r="P7" s="282"/>
      <c r="Q7" s="104"/>
      <c r="R7" s="365"/>
      <c r="S7" s="106"/>
      <c r="T7" s="107"/>
      <c r="U7" s="108"/>
      <c r="V7" s="109"/>
      <c r="W7" s="110"/>
      <c r="X7" s="267">
        <f t="shared" si="0"/>
        <v>0</v>
      </c>
      <c r="Y7" s="377">
        <f t="shared" si="1"/>
        <v>0</v>
      </c>
      <c r="Z7" s="378">
        <f t="shared" si="2"/>
        <v>0</v>
      </c>
      <c r="AA7" s="379"/>
      <c r="AB7" s="379"/>
      <c r="AC7" s="378">
        <f>$Z7*10</f>
        <v>0</v>
      </c>
      <c r="AD7" s="379"/>
      <c r="AE7" s="379"/>
      <c r="AF7" s="379"/>
      <c r="AG7" s="379"/>
      <c r="AH7" s="254"/>
      <c r="AS7" s="74"/>
      <c r="AT7" s="74"/>
      <c r="AU7" s="74">
        <v>10</v>
      </c>
      <c r="AV7" s="74"/>
      <c r="AW7" s="74"/>
      <c r="AX7" s="74"/>
      <c r="AY7" s="74"/>
      <c r="AZ7" s="73"/>
    </row>
    <row r="8" spans="1:69" s="72" customFormat="1" ht="16.5" customHeight="1">
      <c r="A8" s="370" t="s">
        <v>275</v>
      </c>
      <c r="B8" s="371" t="s">
        <v>36</v>
      </c>
      <c r="C8" s="196"/>
      <c r="D8" s="371" t="s">
        <v>169</v>
      </c>
      <c r="E8" s="202">
        <v>4</v>
      </c>
      <c r="F8" s="372">
        <v>290</v>
      </c>
      <c r="G8" s="95"/>
      <c r="H8" s="96"/>
      <c r="I8" s="97"/>
      <c r="J8" s="364"/>
      <c r="K8" s="99"/>
      <c r="L8" s="100"/>
      <c r="M8" s="101"/>
      <c r="N8" s="102"/>
      <c r="O8" s="103"/>
      <c r="P8" s="282"/>
      <c r="Q8" s="104"/>
      <c r="R8" s="365"/>
      <c r="S8" s="106"/>
      <c r="T8" s="107"/>
      <c r="U8" s="108"/>
      <c r="V8" s="109"/>
      <c r="W8" s="110"/>
      <c r="X8" s="267">
        <f t="shared" si="0"/>
        <v>0</v>
      </c>
      <c r="Y8" s="377">
        <f t="shared" si="1"/>
        <v>0</v>
      </c>
      <c r="Z8" s="378">
        <f t="shared" si="2"/>
        <v>0</v>
      </c>
      <c r="AA8" s="379"/>
      <c r="AB8" s="379"/>
      <c r="AC8" s="379"/>
      <c r="AD8" s="379"/>
      <c r="AE8" s="378">
        <f>$Z8*4</f>
        <v>0</v>
      </c>
      <c r="AF8" s="379"/>
      <c r="AG8" s="379"/>
      <c r="AH8" s="254"/>
      <c r="AS8" s="74"/>
      <c r="AT8" s="74"/>
      <c r="AU8" s="74"/>
      <c r="AV8" s="74"/>
      <c r="AW8" s="74">
        <v>4</v>
      </c>
      <c r="AX8" s="74"/>
      <c r="AY8" s="74"/>
      <c r="AZ8" s="73"/>
    </row>
    <row r="9" spans="1:69" s="72" customFormat="1" ht="19.5" customHeight="1">
      <c r="A9" s="370" t="s">
        <v>355</v>
      </c>
      <c r="B9" s="371" t="s">
        <v>36</v>
      </c>
      <c r="C9" s="196"/>
      <c r="D9" s="371" t="s">
        <v>43</v>
      </c>
      <c r="E9" s="202">
        <v>3</v>
      </c>
      <c r="F9" s="372">
        <v>315</v>
      </c>
      <c r="G9" s="95"/>
      <c r="H9" s="96"/>
      <c r="I9" s="97"/>
      <c r="J9" s="364"/>
      <c r="K9" s="99"/>
      <c r="L9" s="100"/>
      <c r="M9" s="101"/>
      <c r="N9" s="102"/>
      <c r="O9" s="103"/>
      <c r="P9" s="282"/>
      <c r="Q9" s="104"/>
      <c r="R9" s="365"/>
      <c r="S9" s="106"/>
      <c r="T9" s="107"/>
      <c r="U9" s="108"/>
      <c r="V9" s="109"/>
      <c r="W9" s="110"/>
      <c r="X9" s="267">
        <f t="shared" si="0"/>
        <v>0</v>
      </c>
      <c r="Y9" s="377">
        <f t="shared" si="1"/>
        <v>0</v>
      </c>
      <c r="Z9" s="378">
        <f t="shared" si="2"/>
        <v>0</v>
      </c>
      <c r="AA9" s="379"/>
      <c r="AB9" s="379"/>
      <c r="AC9" s="379"/>
      <c r="AD9" s="379"/>
      <c r="AE9" s="379"/>
      <c r="AF9" s="379"/>
      <c r="AG9" s="378">
        <f>$Z9*3</f>
        <v>0</v>
      </c>
      <c r="AH9" s="254"/>
      <c r="AS9" s="74"/>
      <c r="AT9" s="74"/>
      <c r="AU9" s="74"/>
      <c r="AV9" s="74"/>
      <c r="AW9" s="74"/>
      <c r="AX9" s="74"/>
      <c r="AY9" s="74">
        <v>3</v>
      </c>
      <c r="AZ9" s="73"/>
    </row>
    <row r="10" spans="1:69" s="72" customFormat="1" ht="15.75" customHeight="1">
      <c r="A10" s="370" t="s">
        <v>356</v>
      </c>
      <c r="B10" s="371" t="s">
        <v>35</v>
      </c>
      <c r="C10" s="196"/>
      <c r="D10" s="371" t="s">
        <v>169</v>
      </c>
      <c r="E10" s="202">
        <v>4</v>
      </c>
      <c r="F10" s="372">
        <v>210</v>
      </c>
      <c r="G10" s="95"/>
      <c r="H10" s="96"/>
      <c r="I10" s="97"/>
      <c r="J10" s="364"/>
      <c r="K10" s="99"/>
      <c r="L10" s="100"/>
      <c r="M10" s="101"/>
      <c r="N10" s="102"/>
      <c r="O10" s="103"/>
      <c r="P10" s="282"/>
      <c r="Q10" s="104"/>
      <c r="R10" s="365"/>
      <c r="S10" s="106"/>
      <c r="T10" s="107"/>
      <c r="U10" s="108"/>
      <c r="V10" s="109"/>
      <c r="W10" s="110"/>
      <c r="X10" s="267">
        <f t="shared" si="0"/>
        <v>0</v>
      </c>
      <c r="Y10" s="377">
        <f t="shared" si="1"/>
        <v>0</v>
      </c>
      <c r="Z10" s="378">
        <f t="shared" si="2"/>
        <v>0</v>
      </c>
      <c r="AA10" s="379"/>
      <c r="AB10" s="379"/>
      <c r="AC10" s="379"/>
      <c r="AD10" s="379"/>
      <c r="AE10" s="378">
        <f>$Z10*4</f>
        <v>0</v>
      </c>
      <c r="AF10" s="379"/>
      <c r="AG10" s="379"/>
      <c r="AH10" s="254"/>
      <c r="AS10" s="74"/>
      <c r="AT10" s="74"/>
      <c r="AU10" s="74"/>
      <c r="AV10" s="74"/>
      <c r="AW10" s="74">
        <v>4</v>
      </c>
      <c r="AX10" s="74"/>
      <c r="AY10" s="74"/>
      <c r="AZ10" s="73"/>
    </row>
    <row r="11" spans="1:69" s="72" customFormat="1" ht="15.75" customHeight="1">
      <c r="A11" s="370" t="s">
        <v>442</v>
      </c>
      <c r="B11" s="371" t="s">
        <v>35</v>
      </c>
      <c r="C11" s="213" t="s">
        <v>452</v>
      </c>
      <c r="D11" s="371" t="s">
        <v>169</v>
      </c>
      <c r="E11" s="202">
        <v>4</v>
      </c>
      <c r="F11" s="372">
        <v>120</v>
      </c>
      <c r="G11" s="95"/>
      <c r="H11" s="96"/>
      <c r="I11" s="97"/>
      <c r="J11" s="364"/>
      <c r="K11" s="99"/>
      <c r="L11" s="100"/>
      <c r="M11" s="101"/>
      <c r="N11" s="102"/>
      <c r="O11" s="103"/>
      <c r="P11" s="282"/>
      <c r="Q11" s="104"/>
      <c r="R11" s="365"/>
      <c r="S11" s="106"/>
      <c r="T11" s="107"/>
      <c r="U11" s="108"/>
      <c r="V11" s="109"/>
      <c r="W11" s="110"/>
      <c r="X11" s="267">
        <f t="shared" si="0"/>
        <v>0</v>
      </c>
      <c r="Y11" s="377">
        <f t="shared" si="1"/>
        <v>0</v>
      </c>
      <c r="Z11" s="378">
        <f t="shared" si="2"/>
        <v>0</v>
      </c>
      <c r="AA11" s="379"/>
      <c r="AB11" s="379"/>
      <c r="AC11" s="379"/>
      <c r="AD11" s="379"/>
      <c r="AE11" s="378">
        <f>$Z11*4</f>
        <v>0</v>
      </c>
      <c r="AF11" s="379"/>
      <c r="AG11" s="379"/>
      <c r="AH11" s="254"/>
      <c r="AS11" s="74"/>
      <c r="AT11" s="74"/>
      <c r="AU11" s="74"/>
      <c r="AV11" s="74"/>
      <c r="AW11" s="74"/>
      <c r="AX11" s="74"/>
      <c r="AY11" s="74"/>
      <c r="AZ11" s="73"/>
    </row>
    <row r="12" spans="1:69" s="72" customFormat="1" ht="17.25" customHeight="1">
      <c r="A12" s="370" t="s">
        <v>357</v>
      </c>
      <c r="B12" s="371" t="s">
        <v>35</v>
      </c>
      <c r="C12" s="196"/>
      <c r="D12" s="371" t="s">
        <v>43</v>
      </c>
      <c r="E12" s="202">
        <v>6</v>
      </c>
      <c r="F12" s="372">
        <v>400</v>
      </c>
      <c r="G12" s="95"/>
      <c r="H12" s="96"/>
      <c r="I12" s="97"/>
      <c r="J12" s="364"/>
      <c r="K12" s="99"/>
      <c r="L12" s="100"/>
      <c r="M12" s="101"/>
      <c r="N12" s="102"/>
      <c r="O12" s="103"/>
      <c r="P12" s="282"/>
      <c r="Q12" s="104"/>
      <c r="R12" s="365"/>
      <c r="S12" s="106"/>
      <c r="T12" s="107"/>
      <c r="U12" s="108"/>
      <c r="V12" s="109"/>
      <c r="W12" s="110"/>
      <c r="X12" s="267">
        <f t="shared" si="0"/>
        <v>0</v>
      </c>
      <c r="Y12" s="377">
        <f t="shared" si="1"/>
        <v>0</v>
      </c>
      <c r="Z12" s="378">
        <f t="shared" si="2"/>
        <v>0</v>
      </c>
      <c r="AA12" s="379"/>
      <c r="AB12" s="379"/>
      <c r="AC12" s="379"/>
      <c r="AD12" s="379"/>
      <c r="AE12" s="379"/>
      <c r="AF12" s="378">
        <f>$Z12*6</f>
        <v>0</v>
      </c>
      <c r="AG12" s="379"/>
      <c r="AH12" s="254"/>
      <c r="AS12" s="74"/>
      <c r="AT12" s="74"/>
      <c r="AU12" s="74"/>
      <c r="AV12" s="74"/>
      <c r="AW12" s="74"/>
      <c r="AX12" s="74">
        <v>6</v>
      </c>
      <c r="AY12" s="74"/>
      <c r="AZ12" s="73"/>
    </row>
    <row r="13" spans="1:69" s="72" customFormat="1" ht="16.5" customHeight="1">
      <c r="A13" s="370" t="s">
        <v>366</v>
      </c>
      <c r="B13" s="371" t="s">
        <v>35</v>
      </c>
      <c r="C13" s="196"/>
      <c r="D13" s="371" t="s">
        <v>169</v>
      </c>
      <c r="E13" s="202">
        <v>1</v>
      </c>
      <c r="F13" s="372">
        <v>95</v>
      </c>
      <c r="G13" s="95"/>
      <c r="H13" s="96"/>
      <c r="I13" s="97"/>
      <c r="J13" s="364"/>
      <c r="K13" s="99"/>
      <c r="L13" s="100"/>
      <c r="M13" s="101"/>
      <c r="N13" s="102"/>
      <c r="O13" s="103"/>
      <c r="P13" s="282"/>
      <c r="Q13" s="104"/>
      <c r="R13" s="365"/>
      <c r="S13" s="106"/>
      <c r="T13" s="107"/>
      <c r="U13" s="108"/>
      <c r="V13" s="109"/>
      <c r="W13" s="110"/>
      <c r="X13" s="267">
        <f t="shared" si="0"/>
        <v>0</v>
      </c>
      <c r="Y13" s="377">
        <f t="shared" si="1"/>
        <v>0</v>
      </c>
      <c r="Z13" s="378">
        <f t="shared" si="2"/>
        <v>0</v>
      </c>
      <c r="AA13" s="379"/>
      <c r="AB13" s="379"/>
      <c r="AC13" s="379"/>
      <c r="AD13" s="379"/>
      <c r="AE13" s="379"/>
      <c r="AF13" s="378">
        <f>$Z13*1</f>
        <v>0</v>
      </c>
      <c r="AG13" s="379"/>
      <c r="AH13" s="254"/>
      <c r="AS13" s="74"/>
      <c r="AT13" s="74"/>
      <c r="AU13" s="74"/>
      <c r="AV13" s="74"/>
      <c r="AW13" s="74"/>
      <c r="AX13" s="74">
        <v>1</v>
      </c>
      <c r="AY13" s="74"/>
      <c r="AZ13" s="73"/>
    </row>
    <row r="14" spans="1:69" s="72" customFormat="1" ht="16.5" customHeight="1">
      <c r="A14" s="370" t="s">
        <v>445</v>
      </c>
      <c r="B14" s="371" t="s">
        <v>35</v>
      </c>
      <c r="C14" s="213" t="s">
        <v>452</v>
      </c>
      <c r="D14" s="371" t="s">
        <v>169</v>
      </c>
      <c r="E14" s="202">
        <v>1</v>
      </c>
      <c r="F14" s="372">
        <v>67.5</v>
      </c>
      <c r="G14" s="95"/>
      <c r="H14" s="96"/>
      <c r="I14" s="97"/>
      <c r="J14" s="364"/>
      <c r="K14" s="99"/>
      <c r="L14" s="100"/>
      <c r="M14" s="101"/>
      <c r="N14" s="102"/>
      <c r="O14" s="103"/>
      <c r="P14" s="282"/>
      <c r="Q14" s="104"/>
      <c r="R14" s="365"/>
      <c r="S14" s="106"/>
      <c r="T14" s="107"/>
      <c r="U14" s="108"/>
      <c r="V14" s="109"/>
      <c r="W14" s="110"/>
      <c r="X14" s="267">
        <f t="shared" si="0"/>
        <v>0</v>
      </c>
      <c r="Y14" s="377">
        <f t="shared" si="1"/>
        <v>0</v>
      </c>
      <c r="Z14" s="378">
        <f t="shared" si="2"/>
        <v>0</v>
      </c>
      <c r="AA14" s="379"/>
      <c r="AB14" s="379"/>
      <c r="AC14" s="379"/>
      <c r="AD14" s="379"/>
      <c r="AE14" s="379"/>
      <c r="AF14" s="378">
        <f>$Z14*1</f>
        <v>0</v>
      </c>
      <c r="AG14" s="379"/>
      <c r="AH14" s="254"/>
      <c r="AS14" s="74"/>
      <c r="AT14" s="74"/>
      <c r="AU14" s="74"/>
      <c r="AV14" s="74"/>
      <c r="AW14" s="74"/>
      <c r="AX14" s="74"/>
      <c r="AY14" s="74"/>
      <c r="AZ14" s="73"/>
    </row>
    <row r="15" spans="1:69" s="72" customFormat="1" ht="17.25" customHeight="1">
      <c r="A15" s="370" t="s">
        <v>367</v>
      </c>
      <c r="B15" s="371" t="s">
        <v>35</v>
      </c>
      <c r="C15" s="196"/>
      <c r="D15" s="371" t="s">
        <v>169</v>
      </c>
      <c r="E15" s="202">
        <v>1</v>
      </c>
      <c r="F15" s="372">
        <v>95</v>
      </c>
      <c r="G15" s="95"/>
      <c r="H15" s="96"/>
      <c r="I15" s="97"/>
      <c r="J15" s="364"/>
      <c r="K15" s="99"/>
      <c r="L15" s="100"/>
      <c r="M15" s="101"/>
      <c r="N15" s="102"/>
      <c r="O15" s="103"/>
      <c r="P15" s="282"/>
      <c r="Q15" s="104"/>
      <c r="R15" s="365"/>
      <c r="S15" s="106"/>
      <c r="T15" s="107"/>
      <c r="U15" s="108"/>
      <c r="V15" s="109"/>
      <c r="W15" s="110"/>
      <c r="X15" s="267">
        <f t="shared" si="0"/>
        <v>0</v>
      </c>
      <c r="Y15" s="377">
        <f t="shared" si="1"/>
        <v>0</v>
      </c>
      <c r="Z15" s="378">
        <f t="shared" si="2"/>
        <v>0</v>
      </c>
      <c r="AA15" s="379"/>
      <c r="AB15" s="379"/>
      <c r="AC15" s="379"/>
      <c r="AD15" s="379"/>
      <c r="AE15" s="379"/>
      <c r="AF15" s="378">
        <f t="shared" ref="AF15:AF20" si="3">$Z15*1</f>
        <v>0</v>
      </c>
      <c r="AG15" s="379"/>
      <c r="AH15" s="254"/>
      <c r="AS15" s="74"/>
      <c r="AT15" s="74"/>
      <c r="AU15" s="74"/>
      <c r="AV15" s="74"/>
      <c r="AW15" s="74"/>
      <c r="AX15" s="74">
        <v>1</v>
      </c>
      <c r="AY15" s="74"/>
      <c r="AZ15" s="73"/>
    </row>
    <row r="16" spans="1:69" s="72" customFormat="1" ht="17.25" customHeight="1">
      <c r="A16" s="370" t="s">
        <v>443</v>
      </c>
      <c r="B16" s="371" t="s">
        <v>35</v>
      </c>
      <c r="C16" s="213" t="s">
        <v>452</v>
      </c>
      <c r="D16" s="371" t="s">
        <v>169</v>
      </c>
      <c r="E16" s="202">
        <v>1</v>
      </c>
      <c r="F16" s="372">
        <v>67.5</v>
      </c>
      <c r="G16" s="95"/>
      <c r="H16" s="96"/>
      <c r="I16" s="97"/>
      <c r="J16" s="364"/>
      <c r="K16" s="99"/>
      <c r="L16" s="100"/>
      <c r="M16" s="101"/>
      <c r="N16" s="102"/>
      <c r="O16" s="103"/>
      <c r="P16" s="282"/>
      <c r="Q16" s="104"/>
      <c r="R16" s="365"/>
      <c r="S16" s="106"/>
      <c r="T16" s="107"/>
      <c r="U16" s="108"/>
      <c r="V16" s="109"/>
      <c r="W16" s="110"/>
      <c r="X16" s="267">
        <f t="shared" si="0"/>
        <v>0</v>
      </c>
      <c r="Y16" s="377">
        <f t="shared" si="1"/>
        <v>0</v>
      </c>
      <c r="Z16" s="378">
        <f t="shared" si="2"/>
        <v>0</v>
      </c>
      <c r="AA16" s="379"/>
      <c r="AB16" s="379"/>
      <c r="AC16" s="379"/>
      <c r="AD16" s="379"/>
      <c r="AE16" s="379"/>
      <c r="AF16" s="378">
        <f t="shared" si="3"/>
        <v>0</v>
      </c>
      <c r="AG16" s="379"/>
      <c r="AH16" s="254"/>
      <c r="AS16" s="74"/>
      <c r="AT16" s="74"/>
      <c r="AU16" s="74"/>
      <c r="AV16" s="74"/>
      <c r="AW16" s="74"/>
      <c r="AX16" s="74"/>
      <c r="AY16" s="74"/>
      <c r="AZ16" s="73"/>
    </row>
    <row r="17" spans="1:52" s="72" customFormat="1" ht="16.5" customHeight="1">
      <c r="A17" s="370" t="s">
        <v>365</v>
      </c>
      <c r="B17" s="371" t="s">
        <v>35</v>
      </c>
      <c r="C17" s="196"/>
      <c r="D17" s="371" t="s">
        <v>169</v>
      </c>
      <c r="E17" s="202">
        <v>1</v>
      </c>
      <c r="F17" s="372">
        <v>95</v>
      </c>
      <c r="G17" s="95"/>
      <c r="H17" s="96"/>
      <c r="I17" s="97"/>
      <c r="J17" s="364"/>
      <c r="K17" s="99"/>
      <c r="L17" s="100"/>
      <c r="M17" s="101"/>
      <c r="N17" s="102"/>
      <c r="O17" s="103"/>
      <c r="P17" s="282"/>
      <c r="Q17" s="104"/>
      <c r="R17" s="365"/>
      <c r="S17" s="106"/>
      <c r="T17" s="107"/>
      <c r="U17" s="108"/>
      <c r="V17" s="109"/>
      <c r="W17" s="110"/>
      <c r="X17" s="267">
        <f t="shared" si="0"/>
        <v>0</v>
      </c>
      <c r="Y17" s="377">
        <f t="shared" si="1"/>
        <v>0</v>
      </c>
      <c r="Z17" s="378">
        <f t="shared" si="2"/>
        <v>0</v>
      </c>
      <c r="AA17" s="379"/>
      <c r="AB17" s="379"/>
      <c r="AC17" s="379"/>
      <c r="AD17" s="379"/>
      <c r="AE17" s="379"/>
      <c r="AF17" s="378">
        <f t="shared" si="3"/>
        <v>0</v>
      </c>
      <c r="AG17" s="379"/>
      <c r="AH17" s="254"/>
      <c r="AS17" s="74"/>
      <c r="AT17" s="74"/>
      <c r="AU17" s="74"/>
      <c r="AV17" s="74"/>
      <c r="AW17" s="74"/>
      <c r="AX17" s="74">
        <v>1</v>
      </c>
      <c r="AY17" s="74"/>
      <c r="AZ17" s="73"/>
    </row>
    <row r="18" spans="1:52" s="72" customFormat="1" ht="16.5" customHeight="1">
      <c r="A18" s="370" t="s">
        <v>444</v>
      </c>
      <c r="B18" s="371" t="s">
        <v>35</v>
      </c>
      <c r="C18" s="213" t="s">
        <v>452</v>
      </c>
      <c r="D18" s="371" t="s">
        <v>169</v>
      </c>
      <c r="E18" s="202">
        <v>1</v>
      </c>
      <c r="F18" s="372">
        <v>67.5</v>
      </c>
      <c r="G18" s="95"/>
      <c r="H18" s="96"/>
      <c r="I18" s="97"/>
      <c r="J18" s="364"/>
      <c r="K18" s="99"/>
      <c r="L18" s="100"/>
      <c r="M18" s="101"/>
      <c r="N18" s="102"/>
      <c r="O18" s="103"/>
      <c r="P18" s="282"/>
      <c r="Q18" s="104"/>
      <c r="R18" s="365"/>
      <c r="S18" s="106"/>
      <c r="T18" s="107"/>
      <c r="U18" s="108"/>
      <c r="V18" s="109"/>
      <c r="W18" s="110"/>
      <c r="X18" s="267">
        <f t="shared" si="0"/>
        <v>0</v>
      </c>
      <c r="Y18" s="377">
        <f t="shared" si="1"/>
        <v>0</v>
      </c>
      <c r="Z18" s="378">
        <f t="shared" si="2"/>
        <v>0</v>
      </c>
      <c r="AA18" s="379"/>
      <c r="AB18" s="379"/>
      <c r="AC18" s="379"/>
      <c r="AD18" s="379"/>
      <c r="AE18" s="379"/>
      <c r="AF18" s="378">
        <f t="shared" si="3"/>
        <v>0</v>
      </c>
      <c r="AG18" s="379"/>
      <c r="AH18" s="254"/>
      <c r="AS18" s="74"/>
      <c r="AT18" s="74"/>
      <c r="AU18" s="74"/>
      <c r="AV18" s="74"/>
      <c r="AW18" s="74"/>
      <c r="AX18" s="74"/>
      <c r="AY18" s="74"/>
      <c r="AZ18" s="73"/>
    </row>
    <row r="19" spans="1:52" s="72" customFormat="1" ht="18" customHeight="1">
      <c r="A19" s="370" t="s">
        <v>364</v>
      </c>
      <c r="B19" s="371" t="s">
        <v>35</v>
      </c>
      <c r="C19" s="196"/>
      <c r="D19" s="371" t="s">
        <v>169</v>
      </c>
      <c r="E19" s="202">
        <v>1</v>
      </c>
      <c r="F19" s="372">
        <v>95</v>
      </c>
      <c r="G19" s="95"/>
      <c r="H19" s="96"/>
      <c r="I19" s="97"/>
      <c r="J19" s="364"/>
      <c r="K19" s="99"/>
      <c r="L19" s="100"/>
      <c r="M19" s="101"/>
      <c r="N19" s="102"/>
      <c r="O19" s="103"/>
      <c r="P19" s="282"/>
      <c r="Q19" s="104"/>
      <c r="R19" s="365"/>
      <c r="S19" s="106"/>
      <c r="T19" s="107"/>
      <c r="U19" s="108"/>
      <c r="V19" s="109"/>
      <c r="W19" s="110"/>
      <c r="X19" s="267">
        <f t="shared" si="0"/>
        <v>0</v>
      </c>
      <c r="Y19" s="377">
        <f t="shared" si="1"/>
        <v>0</v>
      </c>
      <c r="Z19" s="378">
        <f t="shared" si="2"/>
        <v>0</v>
      </c>
      <c r="AA19" s="379"/>
      <c r="AB19" s="379"/>
      <c r="AC19" s="379"/>
      <c r="AD19" s="379"/>
      <c r="AE19" s="379"/>
      <c r="AF19" s="378">
        <f t="shared" si="3"/>
        <v>0</v>
      </c>
      <c r="AG19" s="379"/>
      <c r="AH19" s="254"/>
      <c r="AS19" s="74"/>
      <c r="AT19" s="74"/>
      <c r="AU19" s="74"/>
      <c r="AV19" s="74"/>
      <c r="AW19" s="74"/>
      <c r="AX19" s="74">
        <v>1</v>
      </c>
      <c r="AY19" s="74"/>
      <c r="AZ19" s="73"/>
    </row>
    <row r="20" spans="1:52" s="72" customFormat="1" ht="18" customHeight="1">
      <c r="A20" s="370" t="s">
        <v>446</v>
      </c>
      <c r="B20" s="371" t="s">
        <v>35</v>
      </c>
      <c r="C20" s="213" t="s">
        <v>452</v>
      </c>
      <c r="D20" s="371" t="s">
        <v>169</v>
      </c>
      <c r="E20" s="202">
        <v>1</v>
      </c>
      <c r="F20" s="372">
        <v>67.5</v>
      </c>
      <c r="G20" s="95"/>
      <c r="H20" s="96"/>
      <c r="I20" s="97"/>
      <c r="J20" s="364"/>
      <c r="K20" s="99"/>
      <c r="L20" s="100"/>
      <c r="M20" s="101"/>
      <c r="N20" s="102"/>
      <c r="O20" s="103"/>
      <c r="P20" s="282"/>
      <c r="Q20" s="104"/>
      <c r="R20" s="365"/>
      <c r="S20" s="106"/>
      <c r="T20" s="107"/>
      <c r="U20" s="108"/>
      <c r="V20" s="109"/>
      <c r="W20" s="110"/>
      <c r="X20" s="267">
        <f t="shared" si="0"/>
        <v>0</v>
      </c>
      <c r="Y20" s="377">
        <f t="shared" si="1"/>
        <v>0</v>
      </c>
      <c r="Z20" s="378">
        <f t="shared" si="2"/>
        <v>0</v>
      </c>
      <c r="AA20" s="379"/>
      <c r="AB20" s="379"/>
      <c r="AC20" s="379"/>
      <c r="AD20" s="379"/>
      <c r="AE20" s="379"/>
      <c r="AF20" s="378">
        <f t="shared" si="3"/>
        <v>0</v>
      </c>
      <c r="AG20" s="379"/>
      <c r="AH20" s="254"/>
      <c r="AS20" s="74"/>
      <c r="AT20" s="74"/>
      <c r="AU20" s="74"/>
      <c r="AV20" s="74"/>
      <c r="AW20" s="74"/>
      <c r="AX20" s="74"/>
      <c r="AY20" s="74"/>
      <c r="AZ20" s="73"/>
    </row>
    <row r="21" spans="1:52" s="72" customFormat="1" ht="17.25" customHeight="1">
      <c r="A21" s="370" t="s">
        <v>276</v>
      </c>
      <c r="B21" s="371" t="s">
        <v>36</v>
      </c>
      <c r="C21" s="196"/>
      <c r="D21" s="371" t="s">
        <v>43</v>
      </c>
      <c r="E21" s="202">
        <v>1</v>
      </c>
      <c r="F21" s="372">
        <v>220</v>
      </c>
      <c r="G21" s="95"/>
      <c r="H21" s="96"/>
      <c r="I21" s="97"/>
      <c r="J21" s="364"/>
      <c r="K21" s="99"/>
      <c r="L21" s="100"/>
      <c r="M21" s="101"/>
      <c r="N21" s="102"/>
      <c r="O21" s="103"/>
      <c r="P21" s="282"/>
      <c r="Q21" s="104"/>
      <c r="R21" s="365"/>
      <c r="S21" s="106"/>
      <c r="T21" s="107"/>
      <c r="U21" s="108"/>
      <c r="V21" s="109"/>
      <c r="W21" s="110"/>
      <c r="X21" s="267">
        <f t="shared" si="0"/>
        <v>0</v>
      </c>
      <c r="Y21" s="377">
        <f t="shared" si="1"/>
        <v>0</v>
      </c>
      <c r="Z21" s="378">
        <f t="shared" si="2"/>
        <v>0</v>
      </c>
      <c r="AA21" s="379"/>
      <c r="AB21" s="379"/>
      <c r="AC21" s="379"/>
      <c r="AD21" s="379"/>
      <c r="AE21" s="379"/>
      <c r="AF21" s="379"/>
      <c r="AG21" s="378">
        <f>$Z21*1</f>
        <v>0</v>
      </c>
      <c r="AH21" s="254"/>
      <c r="AS21" s="74"/>
      <c r="AT21" s="74"/>
      <c r="AU21" s="74"/>
      <c r="AV21" s="74"/>
      <c r="AW21" s="74"/>
      <c r="AX21" s="74"/>
      <c r="AY21" s="74">
        <v>1</v>
      </c>
      <c r="AZ21" s="73"/>
    </row>
    <row r="22" spans="1:52" s="72" customFormat="1" ht="18" customHeight="1">
      <c r="A22" s="370" t="s">
        <v>277</v>
      </c>
      <c r="B22" s="371" t="s">
        <v>36</v>
      </c>
      <c r="C22" s="196"/>
      <c r="D22" s="371" t="s">
        <v>43</v>
      </c>
      <c r="E22" s="202">
        <v>1</v>
      </c>
      <c r="F22" s="372">
        <v>175</v>
      </c>
      <c r="G22" s="95"/>
      <c r="H22" s="96"/>
      <c r="I22" s="97"/>
      <c r="J22" s="364"/>
      <c r="K22" s="99"/>
      <c r="L22" s="100"/>
      <c r="M22" s="101"/>
      <c r="N22" s="102"/>
      <c r="O22" s="103"/>
      <c r="P22" s="282"/>
      <c r="Q22" s="104"/>
      <c r="R22" s="365"/>
      <c r="S22" s="106"/>
      <c r="T22" s="107"/>
      <c r="U22" s="108"/>
      <c r="V22" s="109"/>
      <c r="W22" s="110"/>
      <c r="X22" s="267">
        <f t="shared" si="0"/>
        <v>0</v>
      </c>
      <c r="Y22" s="377">
        <f t="shared" si="1"/>
        <v>0</v>
      </c>
      <c r="Z22" s="378">
        <f t="shared" si="2"/>
        <v>0</v>
      </c>
      <c r="AA22" s="379"/>
      <c r="AB22" s="379"/>
      <c r="AC22" s="379"/>
      <c r="AD22" s="379"/>
      <c r="AE22" s="379"/>
      <c r="AF22" s="379"/>
      <c r="AG22" s="378">
        <f t="shared" ref="AG22:AG24" si="4">$Z22*1</f>
        <v>0</v>
      </c>
      <c r="AH22" s="254"/>
      <c r="AS22" s="74"/>
      <c r="AT22" s="74"/>
      <c r="AU22" s="74"/>
      <c r="AV22" s="74"/>
      <c r="AW22" s="74"/>
      <c r="AX22" s="74"/>
      <c r="AY22" s="74">
        <v>1</v>
      </c>
      <c r="AZ22" s="73"/>
    </row>
    <row r="23" spans="1:52" s="72" customFormat="1" ht="17.25" customHeight="1">
      <c r="A23" s="370" t="s">
        <v>278</v>
      </c>
      <c r="B23" s="371" t="s">
        <v>36</v>
      </c>
      <c r="C23" s="196"/>
      <c r="D23" s="371" t="s">
        <v>43</v>
      </c>
      <c r="E23" s="202">
        <v>1</v>
      </c>
      <c r="F23" s="372">
        <v>230</v>
      </c>
      <c r="G23" s="95"/>
      <c r="H23" s="96"/>
      <c r="I23" s="97"/>
      <c r="J23" s="364"/>
      <c r="K23" s="99"/>
      <c r="L23" s="100"/>
      <c r="M23" s="101"/>
      <c r="N23" s="102"/>
      <c r="O23" s="103"/>
      <c r="P23" s="282"/>
      <c r="Q23" s="104"/>
      <c r="R23" s="365"/>
      <c r="S23" s="106"/>
      <c r="T23" s="107"/>
      <c r="U23" s="108"/>
      <c r="V23" s="109"/>
      <c r="W23" s="110"/>
      <c r="X23" s="267">
        <f t="shared" si="0"/>
        <v>0</v>
      </c>
      <c r="Y23" s="377">
        <f t="shared" si="1"/>
        <v>0</v>
      </c>
      <c r="Z23" s="378">
        <f t="shared" si="2"/>
        <v>0</v>
      </c>
      <c r="AA23" s="379"/>
      <c r="AB23" s="379"/>
      <c r="AC23" s="379"/>
      <c r="AD23" s="379"/>
      <c r="AE23" s="379"/>
      <c r="AF23" s="379"/>
      <c r="AG23" s="378">
        <f t="shared" si="4"/>
        <v>0</v>
      </c>
      <c r="AH23" s="254"/>
      <c r="AS23" s="74"/>
      <c r="AT23" s="74"/>
      <c r="AU23" s="74"/>
      <c r="AV23" s="74"/>
      <c r="AW23" s="74"/>
      <c r="AX23" s="74"/>
      <c r="AY23" s="74">
        <v>1</v>
      </c>
      <c r="AZ23" s="73"/>
    </row>
    <row r="24" spans="1:52" s="72" customFormat="1" ht="16.5" customHeight="1">
      <c r="A24" s="370" t="s">
        <v>279</v>
      </c>
      <c r="B24" s="371" t="s">
        <v>36</v>
      </c>
      <c r="C24" s="196"/>
      <c r="D24" s="371" t="s">
        <v>43</v>
      </c>
      <c r="E24" s="202">
        <v>1</v>
      </c>
      <c r="F24" s="372">
        <v>175</v>
      </c>
      <c r="G24" s="95"/>
      <c r="H24" s="96"/>
      <c r="I24" s="97"/>
      <c r="J24" s="364"/>
      <c r="K24" s="99"/>
      <c r="L24" s="100"/>
      <c r="M24" s="101"/>
      <c r="N24" s="102"/>
      <c r="O24" s="103"/>
      <c r="P24" s="282"/>
      <c r="Q24" s="104"/>
      <c r="R24" s="365"/>
      <c r="S24" s="106"/>
      <c r="T24" s="107"/>
      <c r="U24" s="108"/>
      <c r="V24" s="109"/>
      <c r="W24" s="110"/>
      <c r="X24" s="267">
        <f t="shared" si="0"/>
        <v>0</v>
      </c>
      <c r="Y24" s="377">
        <f t="shared" si="1"/>
        <v>0</v>
      </c>
      <c r="Z24" s="378">
        <f t="shared" si="2"/>
        <v>0</v>
      </c>
      <c r="AA24" s="379"/>
      <c r="AB24" s="379"/>
      <c r="AC24" s="379"/>
      <c r="AD24" s="379"/>
      <c r="AE24" s="379"/>
      <c r="AF24" s="379"/>
      <c r="AG24" s="378">
        <f t="shared" si="4"/>
        <v>0</v>
      </c>
      <c r="AH24" s="254"/>
      <c r="AS24" s="74"/>
      <c r="AT24" s="74"/>
      <c r="AU24" s="74"/>
      <c r="AV24" s="74"/>
      <c r="AW24" s="74"/>
      <c r="AX24" s="74"/>
      <c r="AY24" s="74">
        <v>1</v>
      </c>
      <c r="AZ24" s="73"/>
    </row>
    <row r="25" spans="1:52" s="72" customFormat="1" ht="15.75" customHeight="1">
      <c r="A25" s="370" t="s">
        <v>280</v>
      </c>
      <c r="B25" s="371" t="s">
        <v>440</v>
      </c>
      <c r="C25" s="196"/>
      <c r="D25" s="371" t="s">
        <v>51</v>
      </c>
      <c r="E25" s="202">
        <v>6</v>
      </c>
      <c r="F25" s="372">
        <v>47.5</v>
      </c>
      <c r="G25" s="95"/>
      <c r="H25" s="96"/>
      <c r="I25" s="97"/>
      <c r="J25" s="364"/>
      <c r="K25" s="99"/>
      <c r="L25" s="100"/>
      <c r="M25" s="101"/>
      <c r="N25" s="102"/>
      <c r="O25" s="103"/>
      <c r="P25" s="282"/>
      <c r="Q25" s="104"/>
      <c r="R25" s="365"/>
      <c r="S25" s="106"/>
      <c r="T25" s="107"/>
      <c r="U25" s="108"/>
      <c r="V25" s="109"/>
      <c r="W25" s="110"/>
      <c r="X25" s="267">
        <f t="shared" si="0"/>
        <v>0</v>
      </c>
      <c r="Y25" s="377">
        <f t="shared" si="1"/>
        <v>0</v>
      </c>
      <c r="Z25" s="378">
        <f t="shared" si="2"/>
        <v>0</v>
      </c>
      <c r="AA25" s="379"/>
      <c r="AB25" s="378">
        <f>$Z25*6</f>
        <v>0</v>
      </c>
      <c r="AC25" s="379"/>
      <c r="AD25" s="379"/>
      <c r="AE25" s="379"/>
      <c r="AF25" s="379"/>
      <c r="AG25" s="379"/>
      <c r="AH25" s="254"/>
      <c r="AS25" s="74"/>
      <c r="AT25" s="74">
        <v>6</v>
      </c>
      <c r="AU25" s="74"/>
      <c r="AV25" s="74"/>
      <c r="AW25" s="74"/>
      <c r="AX25" s="74"/>
      <c r="AY25" s="74"/>
      <c r="AZ25" s="73"/>
    </row>
    <row r="26" spans="1:52" s="72" customFormat="1" ht="15.75" customHeight="1">
      <c r="A26" s="370" t="s">
        <v>447</v>
      </c>
      <c r="B26" s="371" t="s">
        <v>440</v>
      </c>
      <c r="C26" s="213" t="s">
        <v>452</v>
      </c>
      <c r="D26" s="371" t="s">
        <v>51</v>
      </c>
      <c r="E26" s="202">
        <v>6</v>
      </c>
      <c r="F26" s="372">
        <v>35</v>
      </c>
      <c r="G26" s="95"/>
      <c r="H26" s="96"/>
      <c r="I26" s="97"/>
      <c r="J26" s="364"/>
      <c r="K26" s="99"/>
      <c r="L26" s="100"/>
      <c r="M26" s="101"/>
      <c r="N26" s="102"/>
      <c r="O26" s="103"/>
      <c r="P26" s="282"/>
      <c r="Q26" s="104"/>
      <c r="R26" s="365"/>
      <c r="S26" s="106"/>
      <c r="T26" s="107"/>
      <c r="U26" s="108"/>
      <c r="V26" s="109"/>
      <c r="W26" s="110"/>
      <c r="X26" s="267">
        <f t="shared" si="0"/>
        <v>0</v>
      </c>
      <c r="Y26" s="377">
        <f t="shared" si="1"/>
        <v>0</v>
      </c>
      <c r="Z26" s="378">
        <f t="shared" si="2"/>
        <v>0</v>
      </c>
      <c r="AA26" s="379"/>
      <c r="AB26" s="378">
        <f t="shared" ref="AB26:AB28" si="5">$Z26*6</f>
        <v>0</v>
      </c>
      <c r="AC26" s="379"/>
      <c r="AD26" s="379"/>
      <c r="AE26" s="379"/>
      <c r="AF26" s="379"/>
      <c r="AG26" s="379"/>
      <c r="AH26" s="254"/>
      <c r="AS26" s="74"/>
      <c r="AT26" s="74"/>
      <c r="AU26" s="74"/>
      <c r="AV26" s="74"/>
      <c r="AW26" s="74"/>
      <c r="AX26" s="74"/>
      <c r="AY26" s="74"/>
      <c r="AZ26" s="73"/>
    </row>
    <row r="27" spans="1:52" s="72" customFormat="1" ht="17.25" customHeight="1">
      <c r="A27" s="370" t="s">
        <v>281</v>
      </c>
      <c r="B27" s="371" t="s">
        <v>440</v>
      </c>
      <c r="C27" s="196"/>
      <c r="D27" s="371" t="s">
        <v>51</v>
      </c>
      <c r="E27" s="202">
        <v>6</v>
      </c>
      <c r="F27" s="372">
        <v>52.5</v>
      </c>
      <c r="G27" s="95"/>
      <c r="H27" s="96"/>
      <c r="I27" s="97"/>
      <c r="J27" s="364"/>
      <c r="K27" s="99"/>
      <c r="L27" s="100"/>
      <c r="M27" s="101"/>
      <c r="N27" s="102"/>
      <c r="O27" s="103"/>
      <c r="P27" s="282"/>
      <c r="Q27" s="104"/>
      <c r="R27" s="365"/>
      <c r="S27" s="106"/>
      <c r="T27" s="107"/>
      <c r="U27" s="108"/>
      <c r="V27" s="109"/>
      <c r="W27" s="110"/>
      <c r="X27" s="267">
        <f t="shared" si="0"/>
        <v>0</v>
      </c>
      <c r="Y27" s="377">
        <f t="shared" si="1"/>
        <v>0</v>
      </c>
      <c r="Z27" s="378">
        <f t="shared" si="2"/>
        <v>0</v>
      </c>
      <c r="AA27" s="379"/>
      <c r="AB27" s="378">
        <f t="shared" si="5"/>
        <v>0</v>
      </c>
      <c r="AC27" s="379"/>
      <c r="AD27" s="379"/>
      <c r="AE27" s="379"/>
      <c r="AF27" s="379"/>
      <c r="AG27" s="379"/>
      <c r="AH27" s="254"/>
      <c r="AS27" s="74"/>
      <c r="AT27" s="74">
        <v>6</v>
      </c>
      <c r="AU27" s="74"/>
      <c r="AV27" s="74"/>
      <c r="AW27" s="74"/>
      <c r="AX27" s="74"/>
      <c r="AY27" s="74"/>
      <c r="AZ27" s="73"/>
    </row>
    <row r="28" spans="1:52" s="72" customFormat="1" ht="17.25" customHeight="1">
      <c r="A28" s="370" t="s">
        <v>448</v>
      </c>
      <c r="B28" s="371" t="s">
        <v>440</v>
      </c>
      <c r="C28" s="213" t="s">
        <v>452</v>
      </c>
      <c r="D28" s="371" t="s">
        <v>51</v>
      </c>
      <c r="E28" s="202">
        <v>6</v>
      </c>
      <c r="F28" s="372">
        <v>37.5</v>
      </c>
      <c r="G28" s="95"/>
      <c r="H28" s="96"/>
      <c r="I28" s="97"/>
      <c r="J28" s="364"/>
      <c r="K28" s="99"/>
      <c r="L28" s="100"/>
      <c r="M28" s="101"/>
      <c r="N28" s="102"/>
      <c r="O28" s="103"/>
      <c r="P28" s="282"/>
      <c r="Q28" s="104"/>
      <c r="R28" s="365"/>
      <c r="S28" s="106"/>
      <c r="T28" s="107"/>
      <c r="U28" s="108"/>
      <c r="V28" s="109"/>
      <c r="W28" s="110"/>
      <c r="X28" s="267">
        <f t="shared" si="0"/>
        <v>0</v>
      </c>
      <c r="Y28" s="377">
        <f t="shared" si="1"/>
        <v>0</v>
      </c>
      <c r="Z28" s="378">
        <f t="shared" si="2"/>
        <v>0</v>
      </c>
      <c r="AA28" s="379"/>
      <c r="AB28" s="378">
        <f t="shared" si="5"/>
        <v>0</v>
      </c>
      <c r="AC28" s="379"/>
      <c r="AD28" s="379"/>
      <c r="AE28" s="379"/>
      <c r="AF28" s="379"/>
      <c r="AG28" s="379"/>
      <c r="AH28" s="254"/>
      <c r="AS28" s="74"/>
      <c r="AT28" s="74"/>
      <c r="AU28" s="74"/>
      <c r="AV28" s="74"/>
      <c r="AW28" s="74"/>
      <c r="AX28" s="74"/>
      <c r="AY28" s="74"/>
      <c r="AZ28" s="73"/>
    </row>
    <row r="29" spans="1:52" s="72" customFormat="1" ht="15.75" customHeight="1">
      <c r="A29" s="370" t="s">
        <v>282</v>
      </c>
      <c r="B29" s="371" t="s">
        <v>36</v>
      </c>
      <c r="C29" s="196"/>
      <c r="D29" s="371" t="s">
        <v>169</v>
      </c>
      <c r="E29" s="202">
        <v>4</v>
      </c>
      <c r="F29" s="372">
        <v>255</v>
      </c>
      <c r="G29" s="95"/>
      <c r="H29" s="96"/>
      <c r="I29" s="97"/>
      <c r="J29" s="364"/>
      <c r="K29" s="99"/>
      <c r="L29" s="100"/>
      <c r="M29" s="101"/>
      <c r="N29" s="102"/>
      <c r="O29" s="103"/>
      <c r="P29" s="282"/>
      <c r="Q29" s="104"/>
      <c r="R29" s="365"/>
      <c r="S29" s="106"/>
      <c r="T29" s="107"/>
      <c r="U29" s="108"/>
      <c r="V29" s="109"/>
      <c r="W29" s="110"/>
      <c r="X29" s="267">
        <f t="shared" si="0"/>
        <v>0</v>
      </c>
      <c r="Y29" s="377">
        <f t="shared" si="1"/>
        <v>0</v>
      </c>
      <c r="Z29" s="378">
        <f t="shared" si="2"/>
        <v>0</v>
      </c>
      <c r="AA29" s="379"/>
      <c r="AB29" s="379"/>
      <c r="AC29" s="379"/>
      <c r="AD29" s="379"/>
      <c r="AE29" s="378">
        <f>$Z29*4</f>
        <v>0</v>
      </c>
      <c r="AF29" s="379"/>
      <c r="AG29" s="379"/>
      <c r="AH29" s="254"/>
      <c r="AS29" s="74"/>
      <c r="AT29" s="74"/>
      <c r="AU29" s="74"/>
      <c r="AV29" s="74"/>
      <c r="AW29" s="74">
        <v>4</v>
      </c>
      <c r="AX29" s="74"/>
      <c r="AY29" s="74"/>
      <c r="AZ29" s="73"/>
    </row>
    <row r="30" spans="1:52" s="72" customFormat="1" ht="17.25" customHeight="1">
      <c r="A30" s="370" t="s">
        <v>283</v>
      </c>
      <c r="B30" s="371" t="s">
        <v>36</v>
      </c>
      <c r="C30" s="196"/>
      <c r="D30" s="371" t="s">
        <v>166</v>
      </c>
      <c r="E30" s="202">
        <v>5</v>
      </c>
      <c r="F30" s="372">
        <v>400</v>
      </c>
      <c r="G30" s="95"/>
      <c r="H30" s="96"/>
      <c r="I30" s="97"/>
      <c r="J30" s="364"/>
      <c r="K30" s="99"/>
      <c r="L30" s="100"/>
      <c r="M30" s="101"/>
      <c r="N30" s="102"/>
      <c r="O30" s="103"/>
      <c r="P30" s="282"/>
      <c r="Q30" s="104"/>
      <c r="R30" s="365"/>
      <c r="S30" s="106"/>
      <c r="T30" s="107"/>
      <c r="U30" s="108"/>
      <c r="V30" s="109"/>
      <c r="W30" s="110"/>
      <c r="X30" s="267">
        <f t="shared" si="0"/>
        <v>0</v>
      </c>
      <c r="Y30" s="377">
        <f t="shared" si="1"/>
        <v>0</v>
      </c>
      <c r="Z30" s="378">
        <f t="shared" si="2"/>
        <v>0</v>
      </c>
      <c r="AA30" s="379"/>
      <c r="AB30" s="379"/>
      <c r="AC30" s="379"/>
      <c r="AD30" s="379"/>
      <c r="AE30" s="378">
        <f>$Z30*2</f>
        <v>0</v>
      </c>
      <c r="AF30" s="378">
        <f>$Z30*3</f>
        <v>0</v>
      </c>
      <c r="AG30" s="379"/>
      <c r="AH30" s="254"/>
      <c r="AS30" s="74"/>
      <c r="AT30" s="74"/>
      <c r="AU30" s="74"/>
      <c r="AV30" s="74"/>
      <c r="AW30" s="74">
        <v>2</v>
      </c>
      <c r="AX30" s="74">
        <v>4</v>
      </c>
      <c r="AY30" s="74"/>
      <c r="AZ30" s="73"/>
    </row>
    <row r="31" spans="1:52" s="72" customFormat="1" ht="17.25" customHeight="1">
      <c r="A31" s="370" t="s">
        <v>449</v>
      </c>
      <c r="B31" s="371" t="s">
        <v>36</v>
      </c>
      <c r="C31" s="213" t="s">
        <v>452</v>
      </c>
      <c r="D31" s="371" t="s">
        <v>166</v>
      </c>
      <c r="E31" s="202">
        <v>5</v>
      </c>
      <c r="F31" s="372">
        <v>200</v>
      </c>
      <c r="G31" s="95"/>
      <c r="H31" s="96"/>
      <c r="I31" s="97"/>
      <c r="J31" s="364"/>
      <c r="K31" s="99"/>
      <c r="L31" s="100"/>
      <c r="M31" s="101"/>
      <c r="N31" s="102"/>
      <c r="O31" s="103"/>
      <c r="P31" s="282"/>
      <c r="Q31" s="104"/>
      <c r="R31" s="365"/>
      <c r="S31" s="106"/>
      <c r="T31" s="107"/>
      <c r="U31" s="108"/>
      <c r="V31" s="109"/>
      <c r="W31" s="110"/>
      <c r="X31" s="267">
        <f t="shared" si="0"/>
        <v>0</v>
      </c>
      <c r="Y31" s="377">
        <f t="shared" si="1"/>
        <v>0</v>
      </c>
      <c r="Z31" s="378">
        <f t="shared" si="2"/>
        <v>0</v>
      </c>
      <c r="AA31" s="379"/>
      <c r="AB31" s="379"/>
      <c r="AC31" s="379"/>
      <c r="AD31" s="379"/>
      <c r="AE31" s="378">
        <f>$Z31*2</f>
        <v>0</v>
      </c>
      <c r="AF31" s="378">
        <f>$Z31*3</f>
        <v>0</v>
      </c>
      <c r="AG31" s="379"/>
      <c r="AH31" s="254"/>
      <c r="AS31" s="74"/>
      <c r="AT31" s="74"/>
      <c r="AU31" s="74"/>
      <c r="AV31" s="74"/>
      <c r="AW31" s="74"/>
      <c r="AX31" s="74"/>
      <c r="AY31" s="74"/>
      <c r="AZ31" s="73"/>
    </row>
    <row r="32" spans="1:52" s="72" customFormat="1" ht="18" customHeight="1">
      <c r="A32" s="370" t="s">
        <v>284</v>
      </c>
      <c r="B32" s="371" t="s">
        <v>36</v>
      </c>
      <c r="C32" s="196"/>
      <c r="D32" s="371" t="s">
        <v>173</v>
      </c>
      <c r="E32" s="202">
        <v>4</v>
      </c>
      <c r="F32" s="372">
        <v>400</v>
      </c>
      <c r="G32" s="95"/>
      <c r="H32" s="96"/>
      <c r="I32" s="97"/>
      <c r="J32" s="364"/>
      <c r="K32" s="99"/>
      <c r="L32" s="100"/>
      <c r="M32" s="101"/>
      <c r="N32" s="102"/>
      <c r="O32" s="103"/>
      <c r="P32" s="282"/>
      <c r="Q32" s="104"/>
      <c r="R32" s="365"/>
      <c r="S32" s="106"/>
      <c r="T32" s="107"/>
      <c r="U32" s="108"/>
      <c r="V32" s="109"/>
      <c r="W32" s="110"/>
      <c r="X32" s="267">
        <f t="shared" si="0"/>
        <v>0</v>
      </c>
      <c r="Y32" s="377">
        <f t="shared" si="1"/>
        <v>0</v>
      </c>
      <c r="Z32" s="378">
        <f t="shared" si="2"/>
        <v>0</v>
      </c>
      <c r="AA32" s="379"/>
      <c r="AB32" s="379"/>
      <c r="AC32" s="379"/>
      <c r="AD32" s="379"/>
      <c r="AE32" s="379"/>
      <c r="AF32" s="378">
        <f>$Z32*4</f>
        <v>0</v>
      </c>
      <c r="AG32" s="379"/>
      <c r="AH32" s="254"/>
      <c r="AS32" s="74"/>
      <c r="AT32" s="74"/>
      <c r="AU32" s="74"/>
      <c r="AV32" s="74"/>
      <c r="AW32" s="74"/>
      <c r="AX32" s="74">
        <v>4</v>
      </c>
      <c r="AY32" s="74"/>
      <c r="AZ32" s="73"/>
    </row>
    <row r="33" spans="1:52" s="72" customFormat="1" ht="16.5" customHeight="1">
      <c r="A33" s="370" t="s">
        <v>285</v>
      </c>
      <c r="B33" s="371" t="s">
        <v>37</v>
      </c>
      <c r="C33" s="196"/>
      <c r="D33" s="371" t="s">
        <v>286</v>
      </c>
      <c r="E33" s="202">
        <v>1</v>
      </c>
      <c r="F33" s="372">
        <v>215</v>
      </c>
      <c r="G33" s="95"/>
      <c r="H33" s="96"/>
      <c r="I33" s="97"/>
      <c r="J33" s="364"/>
      <c r="K33" s="99"/>
      <c r="L33" s="100"/>
      <c r="M33" s="101"/>
      <c r="N33" s="102"/>
      <c r="O33" s="103"/>
      <c r="P33" s="282"/>
      <c r="Q33" s="104"/>
      <c r="R33" s="365"/>
      <c r="S33" s="106"/>
      <c r="T33" s="107"/>
      <c r="U33" s="108"/>
      <c r="V33" s="109"/>
      <c r="W33" s="110"/>
      <c r="X33" s="267">
        <f t="shared" si="0"/>
        <v>0</v>
      </c>
      <c r="Y33" s="377">
        <f t="shared" si="1"/>
        <v>0</v>
      </c>
      <c r="Z33" s="378">
        <f t="shared" si="2"/>
        <v>0</v>
      </c>
      <c r="AA33" s="379"/>
      <c r="AB33" s="379"/>
      <c r="AC33" s="379"/>
      <c r="AD33" s="379"/>
      <c r="AE33" s="379"/>
      <c r="AF33" s="379"/>
      <c r="AG33" s="378">
        <f>$Z33*1</f>
        <v>0</v>
      </c>
      <c r="AH33" s="254"/>
      <c r="AS33" s="74"/>
      <c r="AT33" s="74"/>
      <c r="AU33" s="74"/>
      <c r="AV33" s="74"/>
      <c r="AW33" s="74"/>
      <c r="AX33" s="74"/>
      <c r="AY33" s="74">
        <v>1</v>
      </c>
      <c r="AZ33" s="73"/>
    </row>
    <row r="34" spans="1:52" s="72" customFormat="1" ht="17.25" customHeight="1">
      <c r="A34" s="370" t="s">
        <v>287</v>
      </c>
      <c r="B34" s="371" t="s">
        <v>37</v>
      </c>
      <c r="C34" s="196"/>
      <c r="D34" s="371" t="s">
        <v>286</v>
      </c>
      <c r="E34" s="202">
        <v>1</v>
      </c>
      <c r="F34" s="372">
        <v>265</v>
      </c>
      <c r="G34" s="95"/>
      <c r="H34" s="96"/>
      <c r="I34" s="97"/>
      <c r="J34" s="364"/>
      <c r="K34" s="99"/>
      <c r="L34" s="100"/>
      <c r="M34" s="101"/>
      <c r="N34" s="102"/>
      <c r="O34" s="103"/>
      <c r="P34" s="282"/>
      <c r="Q34" s="104"/>
      <c r="R34" s="365"/>
      <c r="S34" s="106"/>
      <c r="T34" s="107"/>
      <c r="U34" s="108"/>
      <c r="V34" s="109"/>
      <c r="W34" s="110"/>
      <c r="X34" s="267">
        <f t="shared" si="0"/>
        <v>0</v>
      </c>
      <c r="Y34" s="377">
        <f t="shared" si="1"/>
        <v>0</v>
      </c>
      <c r="Z34" s="378">
        <f t="shared" si="2"/>
        <v>0</v>
      </c>
      <c r="AA34" s="379"/>
      <c r="AB34" s="379"/>
      <c r="AC34" s="379"/>
      <c r="AD34" s="379"/>
      <c r="AE34" s="379"/>
      <c r="AF34" s="379"/>
      <c r="AG34" s="378">
        <f t="shared" ref="AG34:AG39" si="6">$Z34*1</f>
        <v>0</v>
      </c>
      <c r="AH34" s="254"/>
      <c r="AS34" s="74"/>
      <c r="AT34" s="74"/>
      <c r="AU34" s="74"/>
      <c r="AV34" s="74"/>
      <c r="AW34" s="74"/>
      <c r="AX34" s="74"/>
      <c r="AY34" s="74">
        <v>1</v>
      </c>
      <c r="AZ34" s="73"/>
    </row>
    <row r="35" spans="1:52" s="72" customFormat="1" ht="17.25" customHeight="1">
      <c r="A35" s="370" t="s">
        <v>288</v>
      </c>
      <c r="B35" s="371" t="s">
        <v>37</v>
      </c>
      <c r="C35" s="196"/>
      <c r="D35" s="371" t="s">
        <v>286</v>
      </c>
      <c r="E35" s="202">
        <v>1</v>
      </c>
      <c r="F35" s="372">
        <v>165</v>
      </c>
      <c r="G35" s="95"/>
      <c r="H35" s="96"/>
      <c r="I35" s="97"/>
      <c r="J35" s="364"/>
      <c r="K35" s="99"/>
      <c r="L35" s="100"/>
      <c r="M35" s="101"/>
      <c r="N35" s="102"/>
      <c r="O35" s="103"/>
      <c r="P35" s="282"/>
      <c r="Q35" s="104"/>
      <c r="R35" s="365"/>
      <c r="S35" s="106"/>
      <c r="T35" s="107"/>
      <c r="U35" s="108"/>
      <c r="V35" s="109"/>
      <c r="W35" s="110"/>
      <c r="X35" s="267">
        <f t="shared" si="0"/>
        <v>0</v>
      </c>
      <c r="Y35" s="377">
        <f t="shared" si="1"/>
        <v>0</v>
      </c>
      <c r="Z35" s="378">
        <f t="shared" si="2"/>
        <v>0</v>
      </c>
      <c r="AA35" s="379"/>
      <c r="AB35" s="379"/>
      <c r="AC35" s="379"/>
      <c r="AD35" s="379"/>
      <c r="AE35" s="379"/>
      <c r="AF35" s="379"/>
      <c r="AG35" s="378">
        <f t="shared" si="6"/>
        <v>0</v>
      </c>
      <c r="AH35" s="254"/>
      <c r="AS35" s="74"/>
      <c r="AT35" s="74"/>
      <c r="AU35" s="74"/>
      <c r="AV35" s="74"/>
      <c r="AW35" s="74"/>
      <c r="AX35" s="74"/>
      <c r="AY35" s="74">
        <v>1</v>
      </c>
      <c r="AZ35" s="73"/>
    </row>
    <row r="36" spans="1:52" s="72" customFormat="1" ht="17.25" customHeight="1">
      <c r="A36" s="370" t="s">
        <v>289</v>
      </c>
      <c r="B36" s="371" t="s">
        <v>37</v>
      </c>
      <c r="C36" s="196"/>
      <c r="D36" s="371" t="s">
        <v>286</v>
      </c>
      <c r="E36" s="202">
        <v>1</v>
      </c>
      <c r="F36" s="372">
        <v>265</v>
      </c>
      <c r="G36" s="95"/>
      <c r="H36" s="96"/>
      <c r="I36" s="97"/>
      <c r="J36" s="364"/>
      <c r="K36" s="99"/>
      <c r="L36" s="100"/>
      <c r="M36" s="101"/>
      <c r="N36" s="102"/>
      <c r="O36" s="103"/>
      <c r="P36" s="282"/>
      <c r="Q36" s="104"/>
      <c r="R36" s="365"/>
      <c r="S36" s="106"/>
      <c r="T36" s="107"/>
      <c r="U36" s="108"/>
      <c r="V36" s="109"/>
      <c r="W36" s="110"/>
      <c r="X36" s="267">
        <f t="shared" si="0"/>
        <v>0</v>
      </c>
      <c r="Y36" s="377">
        <f t="shared" si="1"/>
        <v>0</v>
      </c>
      <c r="Z36" s="378">
        <f t="shared" si="2"/>
        <v>0</v>
      </c>
      <c r="AA36" s="379"/>
      <c r="AB36" s="379"/>
      <c r="AC36" s="379"/>
      <c r="AD36" s="379"/>
      <c r="AE36" s="379"/>
      <c r="AF36" s="379"/>
      <c r="AG36" s="378">
        <f t="shared" si="6"/>
        <v>0</v>
      </c>
      <c r="AH36" s="254"/>
      <c r="AS36" s="74"/>
      <c r="AT36" s="74"/>
      <c r="AU36" s="74"/>
      <c r="AV36" s="74"/>
      <c r="AW36" s="74"/>
      <c r="AX36" s="74"/>
      <c r="AY36" s="74">
        <v>1</v>
      </c>
      <c r="AZ36" s="73"/>
    </row>
    <row r="37" spans="1:52" s="72" customFormat="1" ht="16.5" customHeight="1">
      <c r="A37" s="370" t="s">
        <v>290</v>
      </c>
      <c r="B37" s="371" t="s">
        <v>31</v>
      </c>
      <c r="C37" s="196"/>
      <c r="D37" s="371" t="s">
        <v>51</v>
      </c>
      <c r="E37" s="202">
        <v>10</v>
      </c>
      <c r="F37" s="372">
        <v>30</v>
      </c>
      <c r="G37" s="95"/>
      <c r="H37" s="96"/>
      <c r="I37" s="97"/>
      <c r="J37" s="364"/>
      <c r="K37" s="99"/>
      <c r="L37" s="100"/>
      <c r="M37" s="101"/>
      <c r="N37" s="102"/>
      <c r="O37" s="103"/>
      <c r="P37" s="282"/>
      <c r="Q37" s="104"/>
      <c r="R37" s="365"/>
      <c r="S37" s="106"/>
      <c r="T37" s="107"/>
      <c r="U37" s="108"/>
      <c r="V37" s="109"/>
      <c r="W37" s="110"/>
      <c r="X37" s="267">
        <f t="shared" si="0"/>
        <v>0</v>
      </c>
      <c r="Y37" s="377">
        <f t="shared" si="1"/>
        <v>0</v>
      </c>
      <c r="Z37" s="378">
        <f t="shared" si="2"/>
        <v>0</v>
      </c>
      <c r="AA37" s="378">
        <f>$Z37*10</f>
        <v>0</v>
      </c>
      <c r="AB37" s="379"/>
      <c r="AC37" s="379"/>
      <c r="AD37" s="379"/>
      <c r="AE37" s="379"/>
      <c r="AF37" s="379"/>
      <c r="AG37" s="379"/>
      <c r="AH37" s="254"/>
      <c r="AS37" s="74">
        <v>10</v>
      </c>
      <c r="AT37" s="74"/>
      <c r="AU37" s="74"/>
      <c r="AV37" s="74"/>
      <c r="AW37" s="74"/>
      <c r="AX37" s="74"/>
      <c r="AY37" s="74"/>
      <c r="AZ37" s="73"/>
    </row>
    <row r="38" spans="1:52" s="72" customFormat="1" ht="16.5" customHeight="1">
      <c r="A38" s="370" t="s">
        <v>358</v>
      </c>
      <c r="B38" s="371" t="s">
        <v>37</v>
      </c>
      <c r="C38" s="196"/>
      <c r="D38" s="371" t="s">
        <v>291</v>
      </c>
      <c r="E38" s="202">
        <v>1</v>
      </c>
      <c r="F38" s="372">
        <v>250</v>
      </c>
      <c r="G38" s="95"/>
      <c r="H38" s="96"/>
      <c r="I38" s="97"/>
      <c r="J38" s="364"/>
      <c r="K38" s="99"/>
      <c r="L38" s="100"/>
      <c r="M38" s="101"/>
      <c r="N38" s="102"/>
      <c r="O38" s="103"/>
      <c r="P38" s="282"/>
      <c r="Q38" s="104"/>
      <c r="R38" s="365"/>
      <c r="S38" s="106"/>
      <c r="T38" s="107"/>
      <c r="U38" s="108"/>
      <c r="V38" s="109"/>
      <c r="W38" s="110"/>
      <c r="X38" s="267">
        <f t="shared" si="0"/>
        <v>0</v>
      </c>
      <c r="Y38" s="377">
        <f t="shared" si="1"/>
        <v>0</v>
      </c>
      <c r="Z38" s="378">
        <f t="shared" si="2"/>
        <v>0</v>
      </c>
      <c r="AA38" s="379"/>
      <c r="AB38" s="379"/>
      <c r="AC38" s="379"/>
      <c r="AD38" s="379"/>
      <c r="AE38" s="379"/>
      <c r="AF38" s="379"/>
      <c r="AG38" s="378">
        <f t="shared" si="6"/>
        <v>0</v>
      </c>
      <c r="AH38" s="254"/>
      <c r="AS38" s="74"/>
      <c r="AT38" s="74"/>
      <c r="AU38" s="74"/>
      <c r="AV38" s="74"/>
      <c r="AW38" s="74"/>
      <c r="AX38" s="74"/>
      <c r="AY38" s="74">
        <v>1</v>
      </c>
      <c r="AZ38" s="73"/>
    </row>
    <row r="39" spans="1:52" s="72" customFormat="1" ht="17.25" customHeight="1">
      <c r="A39" s="370" t="s">
        <v>359</v>
      </c>
      <c r="B39" s="371" t="s">
        <v>37</v>
      </c>
      <c r="C39" s="196"/>
      <c r="D39" s="371" t="s">
        <v>291</v>
      </c>
      <c r="E39" s="202">
        <v>1</v>
      </c>
      <c r="F39" s="372">
        <v>250</v>
      </c>
      <c r="G39" s="95"/>
      <c r="H39" s="96"/>
      <c r="I39" s="97"/>
      <c r="J39" s="364"/>
      <c r="K39" s="99"/>
      <c r="L39" s="100"/>
      <c r="M39" s="101"/>
      <c r="N39" s="102"/>
      <c r="O39" s="103"/>
      <c r="P39" s="282"/>
      <c r="Q39" s="104"/>
      <c r="R39" s="365"/>
      <c r="S39" s="106"/>
      <c r="T39" s="107"/>
      <c r="U39" s="108"/>
      <c r="V39" s="109"/>
      <c r="W39" s="110"/>
      <c r="X39" s="267">
        <f t="shared" si="0"/>
        <v>0</v>
      </c>
      <c r="Y39" s="377">
        <f t="shared" si="1"/>
        <v>0</v>
      </c>
      <c r="Z39" s="378">
        <f t="shared" si="2"/>
        <v>0</v>
      </c>
      <c r="AA39" s="379"/>
      <c r="AB39" s="379"/>
      <c r="AC39" s="379"/>
      <c r="AD39" s="379"/>
      <c r="AE39" s="379"/>
      <c r="AF39" s="379"/>
      <c r="AG39" s="378">
        <f t="shared" si="6"/>
        <v>0</v>
      </c>
      <c r="AH39" s="254"/>
      <c r="AS39" s="74"/>
      <c r="AT39" s="74"/>
      <c r="AU39" s="74"/>
      <c r="AV39" s="74"/>
      <c r="AW39" s="74"/>
      <c r="AX39" s="74"/>
      <c r="AY39" s="74">
        <v>1</v>
      </c>
      <c r="AZ39" s="73"/>
    </row>
    <row r="40" spans="1:52" s="72" customFormat="1" ht="18" customHeight="1">
      <c r="A40" s="373" t="s">
        <v>551</v>
      </c>
      <c r="B40" s="371" t="s">
        <v>35</v>
      </c>
      <c r="C40" s="294"/>
      <c r="D40" s="195" t="s">
        <v>166</v>
      </c>
      <c r="E40" s="220">
        <v>10</v>
      </c>
      <c r="F40" s="372">
        <v>212.5</v>
      </c>
      <c r="G40" s="75"/>
      <c r="H40" s="76"/>
      <c r="I40" s="77"/>
      <c r="J40" s="336"/>
      <c r="K40" s="79"/>
      <c r="L40" s="80"/>
      <c r="M40" s="81"/>
      <c r="N40" s="82"/>
      <c r="O40" s="83"/>
      <c r="P40" s="84"/>
      <c r="Q40" s="93"/>
      <c r="R40" s="337"/>
      <c r="S40" s="87"/>
      <c r="T40" s="88"/>
      <c r="U40" s="89"/>
      <c r="V40" s="90"/>
      <c r="W40" s="110"/>
      <c r="X40" s="267">
        <f t="shared" si="0"/>
        <v>0</v>
      </c>
      <c r="Y40" s="377">
        <f t="shared" si="1"/>
        <v>0</v>
      </c>
      <c r="Z40" s="378">
        <f t="shared" si="2"/>
        <v>0</v>
      </c>
      <c r="AA40" s="379"/>
      <c r="AB40" s="379"/>
      <c r="AC40" s="379"/>
      <c r="AD40" s="379"/>
      <c r="AE40" s="378">
        <f>$Z40*10</f>
        <v>0</v>
      </c>
      <c r="AF40" s="379"/>
      <c r="AG40" s="379"/>
      <c r="AH40" s="254"/>
      <c r="AS40" s="74"/>
      <c r="AT40" s="74"/>
      <c r="AU40" s="74"/>
      <c r="AV40" s="74"/>
      <c r="AW40" s="74">
        <v>10</v>
      </c>
      <c r="AX40" s="74"/>
      <c r="AY40" s="74"/>
      <c r="AZ40" s="73"/>
    </row>
    <row r="41" spans="1:52" s="72" customFormat="1" ht="14.1" customHeight="1">
      <c r="A41" s="219" t="s">
        <v>338</v>
      </c>
      <c r="B41" s="371" t="s">
        <v>439</v>
      </c>
      <c r="C41" s="196"/>
      <c r="D41" s="371" t="s">
        <v>166</v>
      </c>
      <c r="E41" s="202">
        <v>6</v>
      </c>
      <c r="F41" s="372">
        <v>400</v>
      </c>
      <c r="G41" s="95"/>
      <c r="H41" s="96"/>
      <c r="I41" s="97"/>
      <c r="J41" s="364"/>
      <c r="K41" s="99"/>
      <c r="L41" s="100"/>
      <c r="M41" s="101"/>
      <c r="N41" s="102"/>
      <c r="O41" s="103"/>
      <c r="P41" s="282"/>
      <c r="Q41" s="104"/>
      <c r="R41" s="365"/>
      <c r="S41" s="106"/>
      <c r="T41" s="107"/>
      <c r="U41" s="108"/>
      <c r="V41" s="109"/>
      <c r="W41" s="110"/>
      <c r="X41" s="267">
        <f t="shared" si="0"/>
        <v>0</v>
      </c>
      <c r="Y41" s="377">
        <f t="shared" si="1"/>
        <v>0</v>
      </c>
      <c r="Z41" s="378">
        <f t="shared" si="2"/>
        <v>0</v>
      </c>
      <c r="AA41" s="379"/>
      <c r="AB41" s="379"/>
      <c r="AC41" s="379"/>
      <c r="AD41" s="379"/>
      <c r="AE41" s="378">
        <f>Z41*4</f>
        <v>0</v>
      </c>
      <c r="AF41" s="378">
        <f>Z41*2</f>
        <v>0</v>
      </c>
      <c r="AG41" s="379"/>
      <c r="AH41" s="254"/>
      <c r="AS41" s="73"/>
      <c r="AT41" s="73"/>
      <c r="AU41" s="73"/>
      <c r="AV41" s="73"/>
      <c r="AW41" s="73">
        <v>4</v>
      </c>
      <c r="AX41" s="73">
        <v>2</v>
      </c>
      <c r="AY41" s="73"/>
      <c r="AZ41" s="73"/>
    </row>
    <row r="42" spans="1:52" s="72" customFormat="1" ht="14.1" customHeight="1">
      <c r="A42" s="219" t="s">
        <v>339</v>
      </c>
      <c r="B42" s="371" t="s">
        <v>34</v>
      </c>
      <c r="C42" s="196"/>
      <c r="D42" s="371" t="s">
        <v>51</v>
      </c>
      <c r="E42" s="202">
        <v>6</v>
      </c>
      <c r="F42" s="372">
        <v>67.5</v>
      </c>
      <c r="G42" s="95"/>
      <c r="H42" s="96"/>
      <c r="I42" s="97"/>
      <c r="J42" s="364"/>
      <c r="K42" s="99"/>
      <c r="L42" s="100"/>
      <c r="M42" s="101"/>
      <c r="N42" s="102"/>
      <c r="O42" s="103"/>
      <c r="P42" s="282"/>
      <c r="Q42" s="104"/>
      <c r="R42" s="365"/>
      <c r="S42" s="106"/>
      <c r="T42" s="107"/>
      <c r="U42" s="108"/>
      <c r="V42" s="109"/>
      <c r="W42" s="110"/>
      <c r="X42" s="267">
        <f t="shared" si="0"/>
        <v>0</v>
      </c>
      <c r="Y42" s="377">
        <f t="shared" si="1"/>
        <v>0</v>
      </c>
      <c r="Z42" s="378">
        <f t="shared" si="2"/>
        <v>0</v>
      </c>
      <c r="AA42" s="379"/>
      <c r="AB42" s="379"/>
      <c r="AC42" s="379"/>
      <c r="AD42" s="378">
        <f>Z42*6</f>
        <v>0</v>
      </c>
      <c r="AE42" s="379"/>
      <c r="AF42" s="379"/>
      <c r="AG42" s="379"/>
      <c r="AH42" s="254"/>
      <c r="AS42" s="73"/>
      <c r="AT42" s="73"/>
      <c r="AU42" s="73"/>
      <c r="AV42" s="73">
        <v>6</v>
      </c>
      <c r="AW42" s="73"/>
      <c r="AX42" s="73"/>
      <c r="AY42" s="73"/>
      <c r="AZ42" s="73"/>
    </row>
    <row r="43" spans="1:52" s="72" customFormat="1" ht="14.1" customHeight="1">
      <c r="A43" s="219" t="s">
        <v>340</v>
      </c>
      <c r="B43" s="371" t="s">
        <v>441</v>
      </c>
      <c r="C43" s="196"/>
      <c r="D43" s="371" t="s">
        <v>51</v>
      </c>
      <c r="E43" s="202">
        <v>10</v>
      </c>
      <c r="F43" s="372">
        <v>142.5</v>
      </c>
      <c r="G43" s="95"/>
      <c r="H43" s="96"/>
      <c r="I43" s="97"/>
      <c r="J43" s="364"/>
      <c r="K43" s="99"/>
      <c r="L43" s="100"/>
      <c r="M43" s="101"/>
      <c r="N43" s="102"/>
      <c r="O43" s="103"/>
      <c r="P43" s="282"/>
      <c r="Q43" s="104"/>
      <c r="R43" s="365"/>
      <c r="S43" s="106"/>
      <c r="T43" s="107"/>
      <c r="U43" s="108"/>
      <c r="V43" s="109"/>
      <c r="W43" s="110"/>
      <c r="X43" s="267">
        <f t="shared" si="0"/>
        <v>0</v>
      </c>
      <c r="Y43" s="377">
        <f t="shared" si="1"/>
        <v>0</v>
      </c>
      <c r="Z43" s="378">
        <f t="shared" si="2"/>
        <v>0</v>
      </c>
      <c r="AA43" s="379"/>
      <c r="AB43" s="379"/>
      <c r="AC43" s="378">
        <f>Z43*2</f>
        <v>0</v>
      </c>
      <c r="AD43" s="378">
        <f>Z43*4</f>
        <v>0</v>
      </c>
      <c r="AE43" s="378">
        <f>Z43*4</f>
        <v>0</v>
      </c>
      <c r="AF43" s="379"/>
      <c r="AG43" s="379"/>
      <c r="AH43" s="254"/>
      <c r="AS43" s="73"/>
      <c r="AT43" s="73"/>
      <c r="AU43" s="73">
        <v>2</v>
      </c>
      <c r="AV43" s="73">
        <v>4</v>
      </c>
      <c r="AW43" s="73">
        <v>4</v>
      </c>
      <c r="AX43" s="73"/>
      <c r="AY43" s="73"/>
      <c r="AZ43" s="73"/>
    </row>
    <row r="44" spans="1:52" s="72" customFormat="1" ht="14.1" customHeight="1">
      <c r="A44" s="219" t="s">
        <v>341</v>
      </c>
      <c r="B44" s="371" t="s">
        <v>35</v>
      </c>
      <c r="C44" s="196"/>
      <c r="D44" s="371" t="s">
        <v>274</v>
      </c>
      <c r="E44" s="202">
        <v>6</v>
      </c>
      <c r="F44" s="372">
        <v>355</v>
      </c>
      <c r="G44" s="95"/>
      <c r="H44" s="96"/>
      <c r="I44" s="97"/>
      <c r="J44" s="364"/>
      <c r="K44" s="99"/>
      <c r="L44" s="100"/>
      <c r="M44" s="101"/>
      <c r="N44" s="102"/>
      <c r="O44" s="103"/>
      <c r="P44" s="282"/>
      <c r="Q44" s="104"/>
      <c r="R44" s="365"/>
      <c r="S44" s="106"/>
      <c r="T44" s="107"/>
      <c r="U44" s="108"/>
      <c r="V44" s="109"/>
      <c r="W44" s="110"/>
      <c r="X44" s="267">
        <f t="shared" si="0"/>
        <v>0</v>
      </c>
      <c r="Y44" s="377">
        <f t="shared" si="1"/>
        <v>0</v>
      </c>
      <c r="Z44" s="378">
        <f t="shared" si="2"/>
        <v>0</v>
      </c>
      <c r="AA44" s="379"/>
      <c r="AB44" s="379"/>
      <c r="AC44" s="379"/>
      <c r="AD44" s="379"/>
      <c r="AE44" s="378">
        <f>Z44*6</f>
        <v>0</v>
      </c>
      <c r="AF44" s="379"/>
      <c r="AG44" s="379"/>
      <c r="AH44" s="254"/>
      <c r="AS44" s="73"/>
      <c r="AT44" s="73"/>
      <c r="AU44" s="73"/>
      <c r="AV44" s="73"/>
      <c r="AW44" s="73">
        <v>6</v>
      </c>
      <c r="AX44" s="73"/>
      <c r="AY44" s="73"/>
      <c r="AZ44" s="73"/>
    </row>
    <row r="45" spans="1:52" s="72" customFormat="1" ht="14.1" customHeight="1">
      <c r="A45" s="219" t="s">
        <v>342</v>
      </c>
      <c r="B45" s="371" t="s">
        <v>34</v>
      </c>
      <c r="C45" s="196"/>
      <c r="D45" s="371" t="s">
        <v>166</v>
      </c>
      <c r="E45" s="202">
        <v>6</v>
      </c>
      <c r="F45" s="372">
        <v>185</v>
      </c>
      <c r="G45" s="95"/>
      <c r="H45" s="96"/>
      <c r="I45" s="97"/>
      <c r="J45" s="364"/>
      <c r="K45" s="99"/>
      <c r="L45" s="100"/>
      <c r="M45" s="101"/>
      <c r="N45" s="102"/>
      <c r="O45" s="103"/>
      <c r="P45" s="282"/>
      <c r="Q45" s="104"/>
      <c r="R45" s="365"/>
      <c r="S45" s="106"/>
      <c r="T45" s="107"/>
      <c r="U45" s="108"/>
      <c r="V45" s="109"/>
      <c r="W45" s="110"/>
      <c r="X45" s="267">
        <f t="shared" si="0"/>
        <v>0</v>
      </c>
      <c r="Y45" s="377">
        <f t="shared" si="1"/>
        <v>0</v>
      </c>
      <c r="Z45" s="378">
        <f t="shared" si="2"/>
        <v>0</v>
      </c>
      <c r="AA45" s="379"/>
      <c r="AB45" s="379"/>
      <c r="AC45" s="379"/>
      <c r="AD45" s="378">
        <f>Z45*6</f>
        <v>0</v>
      </c>
      <c r="AE45" s="379"/>
      <c r="AF45" s="379"/>
      <c r="AG45" s="379"/>
      <c r="AH45" s="254"/>
      <c r="AS45" s="73"/>
      <c r="AT45" s="73"/>
      <c r="AU45" s="73"/>
      <c r="AV45" s="73">
        <v>6</v>
      </c>
      <c r="AW45" s="73"/>
      <c r="AX45" s="73"/>
      <c r="AY45" s="73"/>
      <c r="AZ45" s="73"/>
    </row>
    <row r="46" spans="1:52" s="72" customFormat="1" ht="14.1" customHeight="1">
      <c r="A46" s="219" t="s">
        <v>450</v>
      </c>
      <c r="B46" s="371" t="s">
        <v>34</v>
      </c>
      <c r="C46" s="213" t="s">
        <v>452</v>
      </c>
      <c r="D46" s="371" t="s">
        <v>166</v>
      </c>
      <c r="E46" s="202">
        <v>6</v>
      </c>
      <c r="F46" s="372">
        <v>135</v>
      </c>
      <c r="G46" s="95"/>
      <c r="H46" s="96"/>
      <c r="I46" s="97"/>
      <c r="J46" s="364"/>
      <c r="K46" s="99"/>
      <c r="L46" s="100"/>
      <c r="M46" s="101"/>
      <c r="N46" s="102"/>
      <c r="O46" s="103"/>
      <c r="P46" s="282"/>
      <c r="Q46" s="104"/>
      <c r="R46" s="365"/>
      <c r="S46" s="106"/>
      <c r="T46" s="107"/>
      <c r="U46" s="108"/>
      <c r="V46" s="109"/>
      <c r="W46" s="110"/>
      <c r="X46" s="267">
        <f t="shared" si="0"/>
        <v>0</v>
      </c>
      <c r="Y46" s="377">
        <f t="shared" si="1"/>
        <v>0</v>
      </c>
      <c r="Z46" s="378">
        <f t="shared" si="2"/>
        <v>0</v>
      </c>
      <c r="AA46" s="379"/>
      <c r="AB46" s="379"/>
      <c r="AC46" s="379"/>
      <c r="AD46" s="378">
        <f t="shared" ref="AD46:AD48" si="7">Z46*6</f>
        <v>0</v>
      </c>
      <c r="AE46" s="379"/>
      <c r="AF46" s="379"/>
      <c r="AG46" s="379"/>
      <c r="AH46" s="254"/>
      <c r="AS46" s="73"/>
      <c r="AT46" s="73"/>
      <c r="AU46" s="73"/>
      <c r="AV46" s="73"/>
      <c r="AW46" s="73"/>
      <c r="AX46" s="73"/>
      <c r="AY46" s="73"/>
      <c r="AZ46" s="73"/>
    </row>
    <row r="47" spans="1:52" s="72" customFormat="1" ht="14.1" customHeight="1">
      <c r="A47" s="219" t="s">
        <v>343</v>
      </c>
      <c r="B47" s="371" t="s">
        <v>34</v>
      </c>
      <c r="C47" s="196"/>
      <c r="D47" s="371" t="s">
        <v>166</v>
      </c>
      <c r="E47" s="202">
        <v>6</v>
      </c>
      <c r="F47" s="372">
        <v>290</v>
      </c>
      <c r="G47" s="95"/>
      <c r="H47" s="96"/>
      <c r="I47" s="97"/>
      <c r="J47" s="364"/>
      <c r="K47" s="99"/>
      <c r="L47" s="100"/>
      <c r="M47" s="101"/>
      <c r="N47" s="102"/>
      <c r="O47" s="103"/>
      <c r="P47" s="282"/>
      <c r="Q47" s="104"/>
      <c r="R47" s="365"/>
      <c r="S47" s="106"/>
      <c r="T47" s="107"/>
      <c r="U47" s="108"/>
      <c r="V47" s="109"/>
      <c r="W47" s="110"/>
      <c r="X47" s="267">
        <f t="shared" si="0"/>
        <v>0</v>
      </c>
      <c r="Y47" s="377">
        <f t="shared" si="1"/>
        <v>0</v>
      </c>
      <c r="Z47" s="378">
        <f t="shared" si="2"/>
        <v>0</v>
      </c>
      <c r="AA47" s="379"/>
      <c r="AB47" s="379"/>
      <c r="AC47" s="379"/>
      <c r="AD47" s="378">
        <f t="shared" si="7"/>
        <v>0</v>
      </c>
      <c r="AE47" s="379"/>
      <c r="AF47" s="379"/>
      <c r="AG47" s="379"/>
      <c r="AH47" s="254"/>
      <c r="AS47" s="73"/>
      <c r="AT47" s="73"/>
      <c r="AU47" s="73"/>
      <c r="AV47" s="73">
        <v>6</v>
      </c>
      <c r="AW47" s="73"/>
      <c r="AX47" s="73"/>
      <c r="AY47" s="73"/>
      <c r="AZ47" s="73"/>
    </row>
    <row r="48" spans="1:52" s="72" customFormat="1" ht="14.1" customHeight="1">
      <c r="A48" s="219" t="s">
        <v>451</v>
      </c>
      <c r="B48" s="371" t="s">
        <v>34</v>
      </c>
      <c r="C48" s="213" t="s">
        <v>452</v>
      </c>
      <c r="D48" s="371" t="s">
        <v>166</v>
      </c>
      <c r="E48" s="202">
        <v>6</v>
      </c>
      <c r="F48" s="372">
        <v>210</v>
      </c>
      <c r="G48" s="95"/>
      <c r="H48" s="96"/>
      <c r="I48" s="97"/>
      <c r="J48" s="364"/>
      <c r="K48" s="99"/>
      <c r="L48" s="100"/>
      <c r="M48" s="101"/>
      <c r="N48" s="102"/>
      <c r="O48" s="103"/>
      <c r="P48" s="282"/>
      <c r="Q48" s="104"/>
      <c r="R48" s="365"/>
      <c r="S48" s="106"/>
      <c r="T48" s="107"/>
      <c r="U48" s="108"/>
      <c r="V48" s="109"/>
      <c r="W48" s="110"/>
      <c r="X48" s="267">
        <f t="shared" si="0"/>
        <v>0</v>
      </c>
      <c r="Y48" s="377">
        <f t="shared" si="1"/>
        <v>0</v>
      </c>
      <c r="Z48" s="378">
        <f t="shared" si="2"/>
        <v>0</v>
      </c>
      <c r="AA48" s="379"/>
      <c r="AB48" s="379"/>
      <c r="AC48" s="379"/>
      <c r="AD48" s="378">
        <f t="shared" si="7"/>
        <v>0</v>
      </c>
      <c r="AE48" s="379"/>
      <c r="AF48" s="379"/>
      <c r="AG48" s="379"/>
      <c r="AH48" s="254"/>
      <c r="AS48" s="73"/>
      <c r="AT48" s="73"/>
      <c r="AU48" s="73"/>
      <c r="AV48" s="73"/>
      <c r="AW48" s="73"/>
      <c r="AX48" s="73"/>
      <c r="AY48" s="73"/>
      <c r="AZ48" s="73"/>
    </row>
    <row r="49" spans="1:52" s="72" customFormat="1" ht="14.1" customHeight="1">
      <c r="A49" s="219" t="s">
        <v>344</v>
      </c>
      <c r="B49" s="371" t="s">
        <v>439</v>
      </c>
      <c r="C49" s="196"/>
      <c r="D49" s="371" t="s">
        <v>166</v>
      </c>
      <c r="E49" s="202">
        <v>6</v>
      </c>
      <c r="F49" s="372">
        <v>490</v>
      </c>
      <c r="G49" s="95"/>
      <c r="H49" s="96"/>
      <c r="I49" s="97"/>
      <c r="J49" s="364"/>
      <c r="K49" s="99"/>
      <c r="L49" s="100"/>
      <c r="M49" s="101"/>
      <c r="N49" s="102"/>
      <c r="O49" s="103"/>
      <c r="P49" s="282"/>
      <c r="Q49" s="104"/>
      <c r="R49" s="365"/>
      <c r="S49" s="106"/>
      <c r="T49" s="107"/>
      <c r="U49" s="108"/>
      <c r="V49" s="109"/>
      <c r="W49" s="110"/>
      <c r="X49" s="267">
        <f t="shared" si="0"/>
        <v>0</v>
      </c>
      <c r="Y49" s="377">
        <f t="shared" si="1"/>
        <v>0</v>
      </c>
      <c r="Z49" s="378">
        <f t="shared" si="2"/>
        <v>0</v>
      </c>
      <c r="AA49" s="379"/>
      <c r="AB49" s="379"/>
      <c r="AC49" s="379"/>
      <c r="AD49" s="379"/>
      <c r="AE49" s="378">
        <f>Z49*3</f>
        <v>0</v>
      </c>
      <c r="AF49" s="378">
        <f>Z49*3</f>
        <v>0</v>
      </c>
      <c r="AG49" s="379"/>
      <c r="AH49" s="254"/>
      <c r="AS49" s="73"/>
      <c r="AT49" s="73"/>
      <c r="AU49" s="73"/>
      <c r="AV49" s="73"/>
      <c r="AW49" s="73">
        <v>3</v>
      </c>
      <c r="AX49" s="73">
        <v>3</v>
      </c>
      <c r="AY49" s="73"/>
      <c r="AZ49" s="73"/>
    </row>
    <row r="50" spans="1:52" s="72" customFormat="1" ht="14.1" customHeight="1" thickBot="1">
      <c r="A50" s="219" t="s">
        <v>345</v>
      </c>
      <c r="B50" s="371" t="s">
        <v>31</v>
      </c>
      <c r="C50" s="196"/>
      <c r="D50" s="371" t="s">
        <v>52</v>
      </c>
      <c r="E50" s="202">
        <v>6</v>
      </c>
      <c r="F50" s="374">
        <v>27.5</v>
      </c>
      <c r="G50" s="112"/>
      <c r="H50" s="113"/>
      <c r="I50" s="114"/>
      <c r="J50" s="366"/>
      <c r="K50" s="116"/>
      <c r="L50" s="117"/>
      <c r="M50" s="118"/>
      <c r="N50" s="119"/>
      <c r="O50" s="120"/>
      <c r="P50" s="283"/>
      <c r="Q50" s="122"/>
      <c r="R50" s="367"/>
      <c r="S50" s="124"/>
      <c r="T50" s="125"/>
      <c r="U50" s="126"/>
      <c r="V50" s="127"/>
      <c r="W50" s="128"/>
      <c r="X50" s="269">
        <f t="shared" si="0"/>
        <v>0</v>
      </c>
      <c r="Y50" s="380">
        <f t="shared" si="1"/>
        <v>0</v>
      </c>
      <c r="Z50" s="378">
        <f t="shared" si="2"/>
        <v>0</v>
      </c>
      <c r="AA50" s="378">
        <f>Z50*6</f>
        <v>0</v>
      </c>
      <c r="AB50" s="379"/>
      <c r="AC50" s="379"/>
      <c r="AD50" s="379"/>
      <c r="AE50" s="379"/>
      <c r="AF50" s="379"/>
      <c r="AG50" s="379"/>
      <c r="AH50" s="254"/>
      <c r="AS50" s="73">
        <v>6</v>
      </c>
      <c r="AT50" s="73"/>
      <c r="AU50" s="73"/>
      <c r="AV50" s="73"/>
      <c r="AW50" s="73"/>
      <c r="AX50" s="73"/>
      <c r="AY50" s="73"/>
      <c r="AZ50" s="73"/>
    </row>
    <row r="51" spans="1:52" ht="13.8" thickBot="1">
      <c r="F51" s="375" t="s">
        <v>156</v>
      </c>
      <c r="G51" s="183">
        <f t="shared" ref="G51:W51" si="8">SUM(G3:G50,G40)</f>
        <v>0</v>
      </c>
      <c r="H51" s="183">
        <f t="shared" si="8"/>
        <v>0</v>
      </c>
      <c r="I51" s="183">
        <f t="shared" si="8"/>
        <v>0</v>
      </c>
      <c r="J51" s="183">
        <f t="shared" si="8"/>
        <v>0</v>
      </c>
      <c r="K51" s="183">
        <f t="shared" si="8"/>
        <v>0</v>
      </c>
      <c r="L51" s="183">
        <f t="shared" si="8"/>
        <v>0</v>
      </c>
      <c r="M51" s="183">
        <f t="shared" si="8"/>
        <v>0</v>
      </c>
      <c r="N51" s="183">
        <f t="shared" si="8"/>
        <v>0</v>
      </c>
      <c r="O51" s="183">
        <f t="shared" si="8"/>
        <v>0</v>
      </c>
      <c r="P51" s="183">
        <f t="shared" si="8"/>
        <v>0</v>
      </c>
      <c r="Q51" s="183">
        <f t="shared" si="8"/>
        <v>0</v>
      </c>
      <c r="R51" s="183">
        <f t="shared" si="8"/>
        <v>0</v>
      </c>
      <c r="S51" s="183">
        <f t="shared" si="8"/>
        <v>0</v>
      </c>
      <c r="T51" s="183">
        <f t="shared" si="8"/>
        <v>0</v>
      </c>
      <c r="U51" s="183">
        <f t="shared" si="8"/>
        <v>0</v>
      </c>
      <c r="V51" s="183">
        <f t="shared" si="8"/>
        <v>0</v>
      </c>
      <c r="W51" s="184">
        <f t="shared" si="8"/>
        <v>0</v>
      </c>
      <c r="X51" s="381">
        <f>SUM(X3:X50)</f>
        <v>0</v>
      </c>
      <c r="Y51" s="382">
        <f>SUM(Y3:Y50)</f>
        <v>0</v>
      </c>
      <c r="Z51" s="383">
        <f>SUM(Z3:Z50,Z40)</f>
        <v>0</v>
      </c>
      <c r="AA51" s="257">
        <f t="shared" ref="AA51:AG51" si="9">SUM(AA3:AA50)</f>
        <v>0</v>
      </c>
      <c r="AB51" s="257">
        <f t="shared" si="9"/>
        <v>0</v>
      </c>
      <c r="AC51" s="257">
        <f t="shared" si="9"/>
        <v>0</v>
      </c>
      <c r="AD51" s="257">
        <f t="shared" si="9"/>
        <v>0</v>
      </c>
      <c r="AE51" s="257">
        <f t="shared" si="9"/>
        <v>0</v>
      </c>
      <c r="AF51" s="257">
        <f t="shared" si="9"/>
        <v>0</v>
      </c>
      <c r="AG51" s="257">
        <f t="shared" si="9"/>
        <v>0</v>
      </c>
      <c r="AS51" s="5"/>
      <c r="AT51" s="5"/>
      <c r="AU51" s="5"/>
      <c r="AV51" s="5"/>
      <c r="AW51" s="5"/>
      <c r="AX51" s="5"/>
      <c r="AY51" s="5"/>
      <c r="AZ51" s="5"/>
    </row>
    <row r="52" spans="1:52">
      <c r="AS52" s="5"/>
      <c r="AT52" s="5"/>
      <c r="AU52" s="5"/>
      <c r="AV52" s="5"/>
      <c r="AW52" s="5"/>
      <c r="AX52" s="5"/>
      <c r="AY52" s="5"/>
      <c r="AZ52" s="5"/>
    </row>
    <row r="53" spans="1:52" ht="13.8" thickBot="1"/>
    <row r="54" spans="1:52" ht="14.4" thickBot="1">
      <c r="A54" s="541" t="s">
        <v>549</v>
      </c>
      <c r="B54" s="542"/>
      <c r="G54" s="538" t="s">
        <v>572</v>
      </c>
      <c r="H54" s="539"/>
      <c r="I54" s="539"/>
      <c r="J54" s="539"/>
      <c r="K54" s="539"/>
      <c r="L54" s="539"/>
      <c r="M54" s="539"/>
      <c r="N54" s="539"/>
      <c r="O54" s="539"/>
      <c r="P54" s="539"/>
      <c r="Q54" s="539"/>
      <c r="R54" s="539"/>
      <c r="S54" s="539"/>
      <c r="T54" s="539"/>
      <c r="U54" s="539"/>
      <c r="V54" s="539"/>
      <c r="W54" s="539"/>
      <c r="AA54" s="538" t="s">
        <v>568</v>
      </c>
      <c r="AB54" s="539"/>
      <c r="AC54" s="539"/>
      <c r="AD54" s="539"/>
      <c r="AE54" s="539"/>
      <c r="AF54" s="539"/>
      <c r="AG54" s="539"/>
      <c r="AH54" s="540"/>
    </row>
    <row r="55" spans="1:52" ht="13.8" thickBot="1">
      <c r="G55"/>
      <c r="H55"/>
      <c r="I55"/>
      <c r="J55"/>
      <c r="K55"/>
      <c r="L55"/>
      <c r="M55"/>
      <c r="N55"/>
      <c r="O55"/>
      <c r="P55"/>
      <c r="Q55"/>
      <c r="R55"/>
      <c r="S55"/>
      <c r="T55"/>
      <c r="U55"/>
      <c r="V55"/>
      <c r="W55"/>
    </row>
    <row r="56" spans="1:52" ht="48" customHeight="1" thickBot="1">
      <c r="A56" s="234" t="s">
        <v>545</v>
      </c>
      <c r="B56" s="320">
        <f>X51</f>
        <v>0</v>
      </c>
      <c r="F56" s="376" t="s">
        <v>550</v>
      </c>
      <c r="G56" s="36" t="s">
        <v>38</v>
      </c>
      <c r="H56" s="37" t="s">
        <v>531</v>
      </c>
      <c r="I56" s="38" t="s">
        <v>532</v>
      </c>
      <c r="J56" s="39" t="s">
        <v>534</v>
      </c>
      <c r="K56" s="40" t="s">
        <v>535</v>
      </c>
      <c r="L56" s="41" t="s">
        <v>39</v>
      </c>
      <c r="M56" s="42" t="s">
        <v>40</v>
      </c>
      <c r="N56" s="43" t="s">
        <v>41</v>
      </c>
      <c r="O56" s="44" t="s">
        <v>536</v>
      </c>
      <c r="P56" s="45" t="s">
        <v>326</v>
      </c>
      <c r="Q56" s="46" t="s">
        <v>42</v>
      </c>
      <c r="R56" s="47" t="s">
        <v>5</v>
      </c>
      <c r="S56" s="48" t="s">
        <v>537</v>
      </c>
      <c r="T56" s="49" t="s">
        <v>349</v>
      </c>
      <c r="U56" s="50" t="s">
        <v>530</v>
      </c>
      <c r="V56" s="51" t="s">
        <v>538</v>
      </c>
      <c r="W56" s="41" t="s">
        <v>533</v>
      </c>
      <c r="X56" s="188" t="s">
        <v>539</v>
      </c>
      <c r="AA56" s="17" t="s">
        <v>329</v>
      </c>
      <c r="AB56" s="17" t="s">
        <v>330</v>
      </c>
      <c r="AC56" s="17" t="s">
        <v>331</v>
      </c>
      <c r="AD56" s="17" t="s">
        <v>332</v>
      </c>
      <c r="AE56" s="17" t="s">
        <v>360</v>
      </c>
      <c r="AF56" s="17" t="s">
        <v>333</v>
      </c>
      <c r="AG56" s="17" t="s">
        <v>334</v>
      </c>
      <c r="AH56" s="17" t="s">
        <v>156</v>
      </c>
    </row>
    <row r="57" spans="1:52" ht="13.8" thickBot="1">
      <c r="A57" s="234" t="s">
        <v>506</v>
      </c>
      <c r="B57" s="322">
        <f>Y51</f>
        <v>0</v>
      </c>
      <c r="F57" s="281" t="s">
        <v>454</v>
      </c>
      <c r="G57" s="281">
        <f>SUMPRODUCT($E$3:$E$50,G3:G50)-($E$48*G48)-($E$46*G46)-($E$31*G31)-($E$28*G28)-($E$20*G20)-($E$18*G18)-($E$16*G16)-($E$14*G14)-($E$11*G11)-($E$40*G40)</f>
        <v>0</v>
      </c>
      <c r="H57" s="281">
        <f t="shared" ref="H57:W57" si="10">SUMPRODUCT($E$3:$E$50,H3:H50)-($E$48*H48)-($E$46*H46)-($E$31*H31)-($E$28*H28)-($E$20*H20)-($E$18*H18)-($E$16*H16)-($E$14*H14)-($E$11*H11)-($E$40*H40)</f>
        <v>0</v>
      </c>
      <c r="I57" s="281">
        <f t="shared" si="10"/>
        <v>0</v>
      </c>
      <c r="J57" s="281">
        <f t="shared" si="10"/>
        <v>0</v>
      </c>
      <c r="K57" s="281">
        <f t="shared" si="10"/>
        <v>0</v>
      </c>
      <c r="L57" s="281">
        <f t="shared" si="10"/>
        <v>0</v>
      </c>
      <c r="M57" s="281">
        <f t="shared" si="10"/>
        <v>0</v>
      </c>
      <c r="N57" s="281">
        <f t="shared" si="10"/>
        <v>0</v>
      </c>
      <c r="O57" s="281">
        <f t="shared" si="10"/>
        <v>0</v>
      </c>
      <c r="P57" s="281">
        <f t="shared" si="10"/>
        <v>0</v>
      </c>
      <c r="Q57" s="281">
        <f t="shared" si="10"/>
        <v>0</v>
      </c>
      <c r="R57" s="281">
        <f t="shared" si="10"/>
        <v>0</v>
      </c>
      <c r="S57" s="281">
        <f t="shared" si="10"/>
        <v>0</v>
      </c>
      <c r="T57" s="281">
        <f t="shared" si="10"/>
        <v>0</v>
      </c>
      <c r="U57" s="281">
        <f t="shared" si="10"/>
        <v>0</v>
      </c>
      <c r="V57" s="281">
        <f t="shared" si="10"/>
        <v>0</v>
      </c>
      <c r="W57" s="281">
        <f t="shared" si="10"/>
        <v>0</v>
      </c>
      <c r="X57" s="281">
        <f>SUM(G57:W57)</f>
        <v>0</v>
      </c>
      <c r="AA57" s="281">
        <f t="shared" ref="AA57:AG57" si="11">AA51-(AA48-AA46-AA31-AA28-AA26-AA20-AA18-AA16-AA14-AA11)</f>
        <v>0</v>
      </c>
      <c r="AB57" s="281">
        <f t="shared" si="11"/>
        <v>0</v>
      </c>
      <c r="AC57" s="281">
        <f t="shared" si="11"/>
        <v>0</v>
      </c>
      <c r="AD57" s="281">
        <f t="shared" si="11"/>
        <v>0</v>
      </c>
      <c r="AE57" s="281">
        <f t="shared" si="11"/>
        <v>0</v>
      </c>
      <c r="AF57" s="281">
        <f t="shared" si="11"/>
        <v>0</v>
      </c>
      <c r="AG57" s="281">
        <f t="shared" si="11"/>
        <v>0</v>
      </c>
      <c r="AH57" s="234">
        <f>SUM(AA57:AG57)</f>
        <v>0</v>
      </c>
    </row>
    <row r="58" spans="1:52" ht="13.8" thickBot="1">
      <c r="F58" s="281" t="s">
        <v>453</v>
      </c>
      <c r="G58" s="281">
        <f>($E$48*G48)+($E$46*G46)+($E$31*G31)+($E$28*G28)+($E$20*G20)+($E$18*G18)+($E$16*G16)+($E$14*G14)+($E$11*G11)+($E$40*G40)</f>
        <v>0</v>
      </c>
      <c r="H58" s="281">
        <f t="shared" ref="H58:W58" si="12">($E$48*H48)+($E$46*H46)+($E$31*H31)+($E$28*H28)+($E$20*H20)+($E$18*H18)+($E$16*H16)+($E$14*H14)+($E$11*H11)+($E$40*H40)</f>
        <v>0</v>
      </c>
      <c r="I58" s="281">
        <f t="shared" si="12"/>
        <v>0</v>
      </c>
      <c r="J58" s="281">
        <f t="shared" si="12"/>
        <v>0</v>
      </c>
      <c r="K58" s="281">
        <f t="shared" si="12"/>
        <v>0</v>
      </c>
      <c r="L58" s="281">
        <f t="shared" si="12"/>
        <v>0</v>
      </c>
      <c r="M58" s="281">
        <f t="shared" si="12"/>
        <v>0</v>
      </c>
      <c r="N58" s="281">
        <f t="shared" si="12"/>
        <v>0</v>
      </c>
      <c r="O58" s="281">
        <f t="shared" si="12"/>
        <v>0</v>
      </c>
      <c r="P58" s="281">
        <f t="shared" si="12"/>
        <v>0</v>
      </c>
      <c r="Q58" s="281">
        <f t="shared" si="12"/>
        <v>0</v>
      </c>
      <c r="R58" s="281">
        <f t="shared" si="12"/>
        <v>0</v>
      </c>
      <c r="S58" s="281">
        <f t="shared" si="12"/>
        <v>0</v>
      </c>
      <c r="T58" s="281">
        <f t="shared" si="12"/>
        <v>0</v>
      </c>
      <c r="U58" s="281">
        <f t="shared" si="12"/>
        <v>0</v>
      </c>
      <c r="V58" s="281">
        <f t="shared" si="12"/>
        <v>0</v>
      </c>
      <c r="W58" s="281">
        <f t="shared" si="12"/>
        <v>0</v>
      </c>
      <c r="X58" s="281">
        <f>SUM(G58:W58)</f>
        <v>0</v>
      </c>
      <c r="AA58" s="281">
        <f t="shared" ref="AA58:AG58" si="13">AA48+AA46+AA31+AA28+AA26+AA20+AA18+AA16+AA14+AA11</f>
        <v>0</v>
      </c>
      <c r="AB58" s="281">
        <f t="shared" si="13"/>
        <v>0</v>
      </c>
      <c r="AC58" s="281">
        <f t="shared" si="13"/>
        <v>0</v>
      </c>
      <c r="AD58" s="281">
        <f t="shared" si="13"/>
        <v>0</v>
      </c>
      <c r="AE58" s="281">
        <f t="shared" si="13"/>
        <v>0</v>
      </c>
      <c r="AF58" s="281">
        <f t="shared" si="13"/>
        <v>0</v>
      </c>
      <c r="AG58" s="281">
        <f t="shared" si="13"/>
        <v>0</v>
      </c>
      <c r="AH58" s="234">
        <f>SUM(AA58:AG58)</f>
        <v>0</v>
      </c>
    </row>
    <row r="59" spans="1:52" ht="13.8" thickBot="1">
      <c r="F59" s="281"/>
      <c r="G59" s="358">
        <f>IFERROR((G57+G58)/($X$57+$X$58),0)</f>
        <v>0</v>
      </c>
      <c r="H59" s="358">
        <f>IFERROR((H57+H58)/($X$57+$X$58),0)</f>
        <v>0</v>
      </c>
      <c r="I59" s="358">
        <f t="shared" ref="I59:W59" si="14">IFERROR((I57+I58)/($X$57+$X$58),0)</f>
        <v>0</v>
      </c>
      <c r="J59" s="358">
        <f t="shared" si="14"/>
        <v>0</v>
      </c>
      <c r="K59" s="358">
        <f t="shared" si="14"/>
        <v>0</v>
      </c>
      <c r="L59" s="358">
        <f t="shared" si="14"/>
        <v>0</v>
      </c>
      <c r="M59" s="358">
        <f t="shared" si="14"/>
        <v>0</v>
      </c>
      <c r="N59" s="358">
        <f>IFERROR((N57+N58)/($X$57+$X$58),0)</f>
        <v>0</v>
      </c>
      <c r="O59" s="358">
        <f t="shared" si="14"/>
        <v>0</v>
      </c>
      <c r="P59" s="358">
        <f t="shared" si="14"/>
        <v>0</v>
      </c>
      <c r="Q59" s="358">
        <f t="shared" si="14"/>
        <v>0</v>
      </c>
      <c r="R59" s="358">
        <f t="shared" si="14"/>
        <v>0</v>
      </c>
      <c r="S59" s="358">
        <f t="shared" si="14"/>
        <v>0</v>
      </c>
      <c r="T59" s="358">
        <f t="shared" si="14"/>
        <v>0</v>
      </c>
      <c r="U59" s="358">
        <f t="shared" si="14"/>
        <v>0</v>
      </c>
      <c r="V59" s="358">
        <f t="shared" si="14"/>
        <v>0</v>
      </c>
      <c r="W59" s="358">
        <f t="shared" si="14"/>
        <v>0</v>
      </c>
      <c r="X59" s="358">
        <f>IFERROR(X57/$X$57,0)</f>
        <v>0</v>
      </c>
      <c r="AA59" s="363">
        <f t="shared" ref="AA59:AH59" si="15">IFERROR(AA57/$AH$57,0)</f>
        <v>0</v>
      </c>
      <c r="AB59" s="363">
        <f t="shared" si="15"/>
        <v>0</v>
      </c>
      <c r="AC59" s="363">
        <f t="shared" si="15"/>
        <v>0</v>
      </c>
      <c r="AD59" s="363">
        <f t="shared" si="15"/>
        <v>0</v>
      </c>
      <c r="AE59" s="363">
        <f t="shared" si="15"/>
        <v>0</v>
      </c>
      <c r="AF59" s="363">
        <f t="shared" si="15"/>
        <v>0</v>
      </c>
      <c r="AG59" s="363">
        <f t="shared" si="15"/>
        <v>0</v>
      </c>
      <c r="AH59" s="363">
        <f t="shared" si="15"/>
        <v>0</v>
      </c>
    </row>
  </sheetData>
  <sheetProtection algorithmName="SHA-512" hashValue="oZC0ygDKcWocjBtynL0DuQki1RzdkeeaoFyL/MGsVFEC5rrj+NVOHcho/DlgfvDpwKIMgzPTTO0OhA2DdSojKg==" saltValue="AJO0E+IVu265k/z2AOjD5Q==" spinCount="100000" sheet="1" objects="1" scenarios="1"/>
  <protectedRanges>
    <protectedRange password="CDC4" sqref="X2:AG2 B2:F2" name="Prises PU_8"/>
    <protectedRange password="CDC4" sqref="X56" name="Prises PU_8_1"/>
  </protectedRanges>
  <mergeCells count="4">
    <mergeCell ref="G1:W1"/>
    <mergeCell ref="G54:W54"/>
    <mergeCell ref="AA54:AH54"/>
    <mergeCell ref="A54:B54"/>
  </mergeCells>
  <hyperlinks>
    <hyperlink ref="A3" r:id="rId1" xr:uid="{57E2D25A-9D26-4810-B1B0-5CF1B075DD45}"/>
    <hyperlink ref="A4" r:id="rId2" xr:uid="{1711813B-6852-4634-9E76-803EE9836397}"/>
    <hyperlink ref="A5" r:id="rId3" xr:uid="{F2630C22-CA3B-435F-B25D-9CB2F739FFCF}"/>
    <hyperlink ref="A6" r:id="rId4" xr:uid="{FB25C24E-3FE8-46EE-9C41-A17EA7BFF85F}"/>
    <hyperlink ref="A7" r:id="rId5" xr:uid="{ED2D9EA6-E2FE-455F-B357-27152B9F7E4A}"/>
    <hyperlink ref="A8" r:id="rId6" xr:uid="{1932B649-6EE4-4B3F-AEEB-61D141190073}"/>
    <hyperlink ref="A9" r:id="rId7" xr:uid="{7F9D9423-8819-4D68-99DF-5A0E87AE4F05}"/>
    <hyperlink ref="A10" r:id="rId8" xr:uid="{130B3CB3-DB8B-4FBB-917F-1188F0ED5782}"/>
    <hyperlink ref="A12" r:id="rId9" xr:uid="{CD18006E-EF0D-4EDD-82D0-7C9D62E7DFD4}"/>
    <hyperlink ref="A13" r:id="rId10" display="Grandma1" xr:uid="{CB4DAEE4-AF3F-4CAB-ACC6-24DDC0728E95}"/>
    <hyperlink ref="A15" r:id="rId11" display="Grandma2" xr:uid="{05CE8F3B-C4F5-4789-BDFD-B27FAFD25303}"/>
    <hyperlink ref="A17" r:id="rId12" display="Grandma3" xr:uid="{04336048-088E-48C3-A28A-734FEB55923E}"/>
    <hyperlink ref="A19" r:id="rId13" display="Grandma4" xr:uid="{0FCE2E2E-610A-4650-9F2A-040D12FCF040}"/>
    <hyperlink ref="A21" r:id="rId14" xr:uid="{C3D0A9C4-48F6-4E68-AB04-B75CA69E3F55}"/>
    <hyperlink ref="A22" r:id="rId15" xr:uid="{B6C845ED-7E76-429A-B2A5-D84896906F24}"/>
    <hyperlink ref="A23" r:id="rId16" xr:uid="{A8A01427-BF11-43CE-8153-934E6988FB8E}"/>
    <hyperlink ref="A24" r:id="rId17" xr:uid="{8BF39A43-7AAC-4E82-A2B2-EAC47228B356}"/>
    <hyperlink ref="A25" r:id="rId18" xr:uid="{AE816F6E-AB42-4215-9DE2-F61287F145FE}"/>
    <hyperlink ref="A27" r:id="rId19" xr:uid="{0DFA78C3-7E96-4FFD-89D7-1A6C2F9A49E0}"/>
    <hyperlink ref="A29" r:id="rId20" xr:uid="{525886CB-6EB0-4AEC-862A-69C4A787FCE8}"/>
    <hyperlink ref="A30" r:id="rId21" xr:uid="{27478319-5F87-495E-BAAA-465DC45FFEA7}"/>
    <hyperlink ref="A32" r:id="rId22" xr:uid="{BF39CFC0-9825-4987-A402-12B2330CB419}"/>
    <hyperlink ref="A33" r:id="rId23" xr:uid="{EE3082E6-13FA-4AE5-812A-8881FA14CE5E}"/>
    <hyperlink ref="A34" r:id="rId24" xr:uid="{A345F773-AC32-4FAE-B41F-2805BD8899A4}"/>
    <hyperlink ref="A35" r:id="rId25" xr:uid="{4B387A55-9D2A-4F4F-B025-E00E5EB8FEFC}"/>
    <hyperlink ref="A36" r:id="rId26" xr:uid="{05040BE0-00E2-4806-818A-2139AC0A544B}"/>
    <hyperlink ref="A37" r:id="rId27" xr:uid="{AEC4108F-A7A1-4117-AD89-20216AB24810}"/>
    <hyperlink ref="A38" r:id="rId28" xr:uid="{E7700BB3-3F11-4CFB-AF39-28700D67E491}"/>
    <hyperlink ref="A39" r:id="rId29" xr:uid="{692E7CC5-C9B0-45A4-875A-6A9B0BA84ED7}"/>
    <hyperlink ref="A40" r:id="rId30" display="Bacs de Descente" xr:uid="{0B7A1993-54A4-491C-A5BE-4CBA8B171F37}"/>
    <hyperlink ref="A11" r:id="rId31" display="Plince" xr:uid="{AD00E1AF-8D8A-4453-85B9-5BC9A233C1B4}"/>
    <hyperlink ref="A14" r:id="rId32" display="Grandma1" xr:uid="{ADE43F1D-6ABC-459A-9034-6DC31D2699AF}"/>
    <hyperlink ref="A16" r:id="rId33" display="Grandma2" xr:uid="{F01621D7-1714-4FA3-8B28-5A9541AC64CB}"/>
    <hyperlink ref="A18" r:id="rId34" display="Grandma3" xr:uid="{5A799EEF-14F3-4E90-AAF3-FCE0756AE311}"/>
    <hyperlink ref="A20" r:id="rId35" display="Grandma4" xr:uid="{0C25E7DB-4E8E-4842-85E7-432F8C7F956E}"/>
    <hyperlink ref="A26" r:id="rId36" display="ORL" xr:uid="{A0D983EF-C885-48E9-A94D-F0E4D4329D6E}"/>
    <hyperlink ref="A28" r:id="rId37" display="APPLIK" xr:uid="{2BD74ED1-0A2B-4A99-BA51-EB1E690017A2}"/>
    <hyperlink ref="A31" r:id="rId38" display="Bac Flowers" xr:uid="{08E9A85C-773B-4655-B669-DED7E4BF1028}"/>
  </hyperlinks>
  <pageMargins left="0.70866141732283472" right="0.70866141732283472" top="0.74803149606299213" bottom="0.74803149606299213" header="0.31496062992125984" footer="0.31496062992125984"/>
  <pageSetup paperSize="9" scale="34" fitToWidth="2" fitToHeight="10" orientation="landscape" horizontalDpi="1200" verticalDpi="1200" r:id="rId39"/>
  <drawing r:id="rId4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EF50E-8D41-4DA8-AAE5-EFEB049F6EA0}">
  <sheetPr>
    <tabColor theme="0" tint="-0.34998626667073579"/>
    <pageSetUpPr fitToPage="1"/>
  </sheetPr>
  <dimension ref="A1:T40"/>
  <sheetViews>
    <sheetView zoomScaleNormal="100" workbookViewId="0">
      <pane xSplit="1" ySplit="2" topLeftCell="B3" activePane="bottomRight" state="frozen"/>
      <selection activeCell="L5" sqref="L5"/>
      <selection pane="topRight" activeCell="L5" sqref="L5"/>
      <selection pane="bottomLeft" activeCell="L5" sqref="L5"/>
      <selection pane="bottomRight" activeCell="O34" sqref="O34"/>
    </sheetView>
  </sheetViews>
  <sheetFormatPr baseColWidth="10" defaultColWidth="11.5546875" defaultRowHeight="13.2"/>
  <cols>
    <col min="1" max="1" width="18.88671875" customWidth="1"/>
    <col min="2" max="2" width="19.88671875" customWidth="1"/>
    <col min="3" max="3" width="11.5546875" bestFit="1" customWidth="1"/>
    <col min="4" max="4" width="11.44140625" customWidth="1"/>
    <col min="5" max="5" width="11.5546875" style="4"/>
    <col min="6" max="6" width="13.33203125" style="4" customWidth="1"/>
    <col min="7" max="13" width="11.5546875" style="4"/>
    <col min="14" max="14" width="14.44140625" style="4" bestFit="1" customWidth="1"/>
    <col min="15" max="15" width="22.109375" customWidth="1"/>
    <col min="18" max="16384" width="11.5546875" style="4"/>
  </cols>
  <sheetData>
    <row r="1" spans="1:17" ht="46.5" customHeight="1" thickBot="1">
      <c r="E1" s="547" t="s">
        <v>576</v>
      </c>
      <c r="F1" s="548"/>
      <c r="G1" s="548"/>
      <c r="H1" s="548"/>
      <c r="I1" s="548"/>
      <c r="J1" s="548"/>
      <c r="K1" s="548"/>
      <c r="L1" s="548"/>
      <c r="M1" s="548"/>
      <c r="N1" s="548"/>
    </row>
    <row r="2" spans="1:17" ht="48.75" customHeight="1" thickBot="1">
      <c r="A2" s="410" t="s">
        <v>577</v>
      </c>
      <c r="B2" s="287" t="s">
        <v>526</v>
      </c>
      <c r="C2" s="287" t="s">
        <v>552</v>
      </c>
      <c r="D2" s="411" t="s">
        <v>553</v>
      </c>
      <c r="E2" s="342" t="s">
        <v>0</v>
      </c>
      <c r="F2" s="343" t="s">
        <v>1</v>
      </c>
      <c r="G2" s="385" t="s">
        <v>2</v>
      </c>
      <c r="H2" s="344" t="s">
        <v>347</v>
      </c>
      <c r="I2" s="345" t="s">
        <v>348</v>
      </c>
      <c r="J2" s="346" t="s">
        <v>3</v>
      </c>
      <c r="K2" s="347" t="s">
        <v>326</v>
      </c>
      <c r="L2" s="348" t="s">
        <v>4</v>
      </c>
      <c r="M2" s="349" t="s">
        <v>5</v>
      </c>
      <c r="N2" s="350" t="s">
        <v>411</v>
      </c>
      <c r="O2" s="423" t="s">
        <v>554</v>
      </c>
      <c r="P2" s="424" t="s">
        <v>555</v>
      </c>
      <c r="Q2" s="424" t="s">
        <v>556</v>
      </c>
    </row>
    <row r="3" spans="1:17" s="72" customFormat="1">
      <c r="A3" s="412" t="s">
        <v>6</v>
      </c>
      <c r="B3" s="413" t="s">
        <v>412</v>
      </c>
      <c r="C3" s="414">
        <v>1</v>
      </c>
      <c r="D3" s="415">
        <v>52.5</v>
      </c>
      <c r="E3" s="386"/>
      <c r="F3" s="387"/>
      <c r="G3" s="388"/>
      <c r="H3" s="389"/>
      <c r="I3" s="390"/>
      <c r="J3" s="391"/>
      <c r="K3" s="392"/>
      <c r="L3" s="393"/>
      <c r="M3" s="394"/>
      <c r="N3" s="395"/>
      <c r="O3" s="425">
        <f t="shared" ref="O3:O33" si="0">SUM(E3:N3)*D3</f>
        <v>0</v>
      </c>
      <c r="P3" s="426">
        <f t="shared" ref="P3:P33" si="1">Q3*C3</f>
        <v>0</v>
      </c>
      <c r="Q3" s="427">
        <f>SUM(E3:N3)</f>
        <v>0</v>
      </c>
    </row>
    <row r="4" spans="1:17" s="72" customFormat="1">
      <c r="A4" s="416" t="s">
        <v>7</v>
      </c>
      <c r="B4" s="417" t="s">
        <v>413</v>
      </c>
      <c r="C4" s="417">
        <v>1</v>
      </c>
      <c r="D4" s="221">
        <v>55</v>
      </c>
      <c r="E4" s="396"/>
      <c r="F4" s="76"/>
      <c r="G4" s="397"/>
      <c r="H4" s="80"/>
      <c r="I4" s="81"/>
      <c r="J4" s="82"/>
      <c r="K4" s="84"/>
      <c r="L4" s="93"/>
      <c r="M4" s="337"/>
      <c r="N4" s="398"/>
      <c r="O4" s="428">
        <f t="shared" si="0"/>
        <v>0</v>
      </c>
      <c r="P4" s="429">
        <f t="shared" si="1"/>
        <v>0</v>
      </c>
      <c r="Q4" s="430">
        <f t="shared" ref="Q4:Q33" si="2">SUM(E4:N4)</f>
        <v>0</v>
      </c>
    </row>
    <row r="5" spans="1:17" s="72" customFormat="1">
      <c r="A5" s="416" t="s">
        <v>8</v>
      </c>
      <c r="B5" s="417" t="s">
        <v>414</v>
      </c>
      <c r="C5" s="417">
        <v>1</v>
      </c>
      <c r="D5" s="221">
        <v>57.5</v>
      </c>
      <c r="E5" s="396"/>
      <c r="F5" s="76"/>
      <c r="G5" s="397"/>
      <c r="H5" s="80"/>
      <c r="I5" s="81"/>
      <c r="J5" s="82"/>
      <c r="K5" s="84"/>
      <c r="L5" s="93"/>
      <c r="M5" s="337"/>
      <c r="N5" s="398"/>
      <c r="O5" s="428">
        <f t="shared" si="0"/>
        <v>0</v>
      </c>
      <c r="P5" s="429">
        <f t="shared" si="1"/>
        <v>0</v>
      </c>
      <c r="Q5" s="430">
        <f t="shared" si="2"/>
        <v>0</v>
      </c>
    </row>
    <row r="6" spans="1:17" s="72" customFormat="1">
      <c r="A6" s="416" t="s">
        <v>9</v>
      </c>
      <c r="B6" s="417" t="s">
        <v>415</v>
      </c>
      <c r="C6" s="417">
        <v>1</v>
      </c>
      <c r="D6" s="221">
        <v>67.5</v>
      </c>
      <c r="E6" s="396"/>
      <c r="F6" s="76"/>
      <c r="G6" s="397"/>
      <c r="H6" s="80"/>
      <c r="I6" s="81"/>
      <c r="J6" s="82"/>
      <c r="K6" s="84"/>
      <c r="L6" s="93"/>
      <c r="M6" s="337"/>
      <c r="N6" s="398"/>
      <c r="O6" s="428">
        <f t="shared" si="0"/>
        <v>0</v>
      </c>
      <c r="P6" s="429">
        <f t="shared" si="1"/>
        <v>0</v>
      </c>
      <c r="Q6" s="430">
        <f t="shared" si="2"/>
        <v>0</v>
      </c>
    </row>
    <row r="7" spans="1:17" s="72" customFormat="1">
      <c r="A7" s="416" t="s">
        <v>10</v>
      </c>
      <c r="B7" s="417" t="s">
        <v>416</v>
      </c>
      <c r="C7" s="417">
        <v>1</v>
      </c>
      <c r="D7" s="221">
        <v>70</v>
      </c>
      <c r="E7" s="396"/>
      <c r="F7" s="76"/>
      <c r="G7" s="397"/>
      <c r="H7" s="80"/>
      <c r="I7" s="81"/>
      <c r="J7" s="82"/>
      <c r="K7" s="84"/>
      <c r="L7" s="93"/>
      <c r="M7" s="337"/>
      <c r="N7" s="398"/>
      <c r="O7" s="428">
        <f t="shared" si="0"/>
        <v>0</v>
      </c>
      <c r="P7" s="429">
        <f t="shared" si="1"/>
        <v>0</v>
      </c>
      <c r="Q7" s="430">
        <f t="shared" si="2"/>
        <v>0</v>
      </c>
    </row>
    <row r="8" spans="1:17" s="72" customFormat="1">
      <c r="A8" s="416" t="s">
        <v>11</v>
      </c>
      <c r="B8" s="417" t="s">
        <v>417</v>
      </c>
      <c r="C8" s="417">
        <v>1</v>
      </c>
      <c r="D8" s="221">
        <v>115</v>
      </c>
      <c r="E8" s="396"/>
      <c r="F8" s="76"/>
      <c r="G8" s="397"/>
      <c r="H8" s="80"/>
      <c r="I8" s="81"/>
      <c r="J8" s="82"/>
      <c r="K8" s="84"/>
      <c r="L8" s="93"/>
      <c r="M8" s="337"/>
      <c r="N8" s="398"/>
      <c r="O8" s="428">
        <f t="shared" si="0"/>
        <v>0</v>
      </c>
      <c r="P8" s="429">
        <f t="shared" si="1"/>
        <v>0</v>
      </c>
      <c r="Q8" s="430">
        <f t="shared" si="2"/>
        <v>0</v>
      </c>
    </row>
    <row r="9" spans="1:17" s="72" customFormat="1">
      <c r="A9" s="416" t="s">
        <v>12</v>
      </c>
      <c r="B9" s="417" t="s">
        <v>418</v>
      </c>
      <c r="C9" s="417">
        <v>1</v>
      </c>
      <c r="D9" s="221">
        <v>157.5</v>
      </c>
      <c r="E9" s="396"/>
      <c r="F9" s="76"/>
      <c r="G9" s="397"/>
      <c r="H9" s="80"/>
      <c r="I9" s="81"/>
      <c r="J9" s="82"/>
      <c r="K9" s="84"/>
      <c r="L9" s="93"/>
      <c r="M9" s="337"/>
      <c r="N9" s="398"/>
      <c r="O9" s="428">
        <f t="shared" si="0"/>
        <v>0</v>
      </c>
      <c r="P9" s="429">
        <f t="shared" si="1"/>
        <v>0</v>
      </c>
      <c r="Q9" s="430">
        <f t="shared" si="2"/>
        <v>0</v>
      </c>
    </row>
    <row r="10" spans="1:17" s="72" customFormat="1">
      <c r="A10" s="416" t="s">
        <v>13</v>
      </c>
      <c r="B10" s="417" t="s">
        <v>419</v>
      </c>
      <c r="C10" s="417">
        <v>1</v>
      </c>
      <c r="D10" s="221">
        <v>212.5</v>
      </c>
      <c r="E10" s="396"/>
      <c r="F10" s="76"/>
      <c r="G10" s="397"/>
      <c r="H10" s="80"/>
      <c r="I10" s="81"/>
      <c r="J10" s="82"/>
      <c r="K10" s="84"/>
      <c r="L10" s="93"/>
      <c r="M10" s="337"/>
      <c r="N10" s="398"/>
      <c r="O10" s="428">
        <f t="shared" si="0"/>
        <v>0</v>
      </c>
      <c r="P10" s="429">
        <f t="shared" si="1"/>
        <v>0</v>
      </c>
      <c r="Q10" s="430">
        <f t="shared" si="2"/>
        <v>0</v>
      </c>
    </row>
    <row r="11" spans="1:17" s="72" customFormat="1">
      <c r="A11" s="416" t="s">
        <v>14</v>
      </c>
      <c r="B11" s="417" t="s">
        <v>420</v>
      </c>
      <c r="C11" s="417">
        <v>1</v>
      </c>
      <c r="D11" s="221">
        <v>220</v>
      </c>
      <c r="E11" s="396"/>
      <c r="F11" s="76"/>
      <c r="G11" s="397"/>
      <c r="H11" s="80"/>
      <c r="I11" s="81"/>
      <c r="J11" s="82"/>
      <c r="K11" s="84"/>
      <c r="L11" s="93"/>
      <c r="M11" s="337"/>
      <c r="N11" s="398"/>
      <c r="O11" s="428">
        <f t="shared" si="0"/>
        <v>0</v>
      </c>
      <c r="P11" s="429">
        <f t="shared" si="1"/>
        <v>0</v>
      </c>
      <c r="Q11" s="430">
        <f t="shared" si="2"/>
        <v>0</v>
      </c>
    </row>
    <row r="12" spans="1:17" s="72" customFormat="1">
      <c r="A12" s="416" t="s">
        <v>15</v>
      </c>
      <c r="B12" s="417" t="s">
        <v>414</v>
      </c>
      <c r="C12" s="417">
        <v>1</v>
      </c>
      <c r="D12" s="221">
        <v>57.5</v>
      </c>
      <c r="E12" s="396"/>
      <c r="F12" s="76"/>
      <c r="G12" s="397"/>
      <c r="H12" s="80"/>
      <c r="I12" s="81"/>
      <c r="J12" s="82"/>
      <c r="K12" s="84"/>
      <c r="L12" s="93"/>
      <c r="M12" s="337"/>
      <c r="N12" s="398"/>
      <c r="O12" s="428">
        <f t="shared" si="0"/>
        <v>0</v>
      </c>
      <c r="P12" s="429">
        <f t="shared" si="1"/>
        <v>0</v>
      </c>
      <c r="Q12" s="430">
        <f t="shared" si="2"/>
        <v>0</v>
      </c>
    </row>
    <row r="13" spans="1:17" s="72" customFormat="1">
      <c r="A13" s="416" t="s">
        <v>16</v>
      </c>
      <c r="B13" s="417" t="s">
        <v>421</v>
      </c>
      <c r="C13" s="417">
        <v>1</v>
      </c>
      <c r="D13" s="221">
        <v>92.5</v>
      </c>
      <c r="E13" s="396"/>
      <c r="F13" s="76"/>
      <c r="G13" s="397"/>
      <c r="H13" s="80"/>
      <c r="I13" s="81"/>
      <c r="J13" s="82"/>
      <c r="K13" s="84"/>
      <c r="L13" s="93"/>
      <c r="M13" s="337"/>
      <c r="N13" s="398"/>
      <c r="O13" s="428">
        <f t="shared" si="0"/>
        <v>0</v>
      </c>
      <c r="P13" s="429">
        <f t="shared" si="1"/>
        <v>0</v>
      </c>
      <c r="Q13" s="430">
        <f t="shared" si="2"/>
        <v>0</v>
      </c>
    </row>
    <row r="14" spans="1:17" s="72" customFormat="1">
      <c r="A14" s="416" t="s">
        <v>17</v>
      </c>
      <c r="B14" s="417" t="s">
        <v>422</v>
      </c>
      <c r="C14" s="417">
        <v>1</v>
      </c>
      <c r="D14" s="221">
        <v>95</v>
      </c>
      <c r="E14" s="396"/>
      <c r="F14" s="76"/>
      <c r="G14" s="397"/>
      <c r="H14" s="80"/>
      <c r="I14" s="81"/>
      <c r="J14" s="82"/>
      <c r="K14" s="84"/>
      <c r="L14" s="93"/>
      <c r="M14" s="337"/>
      <c r="N14" s="398"/>
      <c r="O14" s="428">
        <f t="shared" si="0"/>
        <v>0</v>
      </c>
      <c r="P14" s="429">
        <f t="shared" si="1"/>
        <v>0</v>
      </c>
      <c r="Q14" s="430">
        <f t="shared" si="2"/>
        <v>0</v>
      </c>
    </row>
    <row r="15" spans="1:17" s="72" customFormat="1">
      <c r="A15" s="416" t="s">
        <v>18</v>
      </c>
      <c r="B15" s="417" t="s">
        <v>423</v>
      </c>
      <c r="C15" s="417">
        <v>1</v>
      </c>
      <c r="D15" s="221">
        <v>105</v>
      </c>
      <c r="E15" s="396"/>
      <c r="F15" s="76"/>
      <c r="G15" s="397"/>
      <c r="H15" s="80"/>
      <c r="I15" s="81"/>
      <c r="J15" s="82"/>
      <c r="K15" s="84"/>
      <c r="L15" s="93"/>
      <c r="M15" s="337"/>
      <c r="N15" s="398"/>
      <c r="O15" s="428">
        <f t="shared" si="0"/>
        <v>0</v>
      </c>
      <c r="P15" s="429">
        <f t="shared" si="1"/>
        <v>0</v>
      </c>
      <c r="Q15" s="430">
        <f t="shared" si="2"/>
        <v>0</v>
      </c>
    </row>
    <row r="16" spans="1:17" s="72" customFormat="1">
      <c r="A16" s="416" t="s">
        <v>19</v>
      </c>
      <c r="B16" s="417" t="s">
        <v>424</v>
      </c>
      <c r="C16" s="417">
        <v>1</v>
      </c>
      <c r="D16" s="221">
        <v>142.5</v>
      </c>
      <c r="E16" s="396"/>
      <c r="F16" s="76"/>
      <c r="G16" s="397"/>
      <c r="H16" s="80"/>
      <c r="I16" s="81"/>
      <c r="J16" s="82"/>
      <c r="K16" s="84"/>
      <c r="L16" s="93"/>
      <c r="M16" s="337"/>
      <c r="N16" s="398"/>
      <c r="O16" s="428">
        <f t="shared" si="0"/>
        <v>0</v>
      </c>
      <c r="P16" s="429">
        <f t="shared" si="1"/>
        <v>0</v>
      </c>
      <c r="Q16" s="430">
        <f t="shared" si="2"/>
        <v>0</v>
      </c>
    </row>
    <row r="17" spans="1:17" s="72" customFormat="1">
      <c r="A17" s="416" t="s">
        <v>20</v>
      </c>
      <c r="B17" s="417" t="s">
        <v>416</v>
      </c>
      <c r="C17" s="417">
        <v>1</v>
      </c>
      <c r="D17" s="221">
        <v>110</v>
      </c>
      <c r="E17" s="396"/>
      <c r="F17" s="76"/>
      <c r="G17" s="397"/>
      <c r="H17" s="80"/>
      <c r="I17" s="81"/>
      <c r="J17" s="82"/>
      <c r="K17" s="84"/>
      <c r="L17" s="93"/>
      <c r="M17" s="337"/>
      <c r="N17" s="398"/>
      <c r="O17" s="428">
        <f t="shared" si="0"/>
        <v>0</v>
      </c>
      <c r="P17" s="429">
        <f t="shared" si="1"/>
        <v>0</v>
      </c>
      <c r="Q17" s="430">
        <f t="shared" si="2"/>
        <v>0</v>
      </c>
    </row>
    <row r="18" spans="1:17" s="72" customFormat="1">
      <c r="A18" s="416" t="s">
        <v>21</v>
      </c>
      <c r="B18" s="417" t="s">
        <v>425</v>
      </c>
      <c r="C18" s="417">
        <v>1</v>
      </c>
      <c r="D18" s="221">
        <v>197.5</v>
      </c>
      <c r="E18" s="396"/>
      <c r="F18" s="76"/>
      <c r="G18" s="397"/>
      <c r="H18" s="80"/>
      <c r="I18" s="81"/>
      <c r="J18" s="82"/>
      <c r="K18" s="84"/>
      <c r="L18" s="93"/>
      <c r="M18" s="337"/>
      <c r="N18" s="398"/>
      <c r="O18" s="428">
        <f t="shared" si="0"/>
        <v>0</v>
      </c>
      <c r="P18" s="429">
        <f t="shared" si="1"/>
        <v>0</v>
      </c>
      <c r="Q18" s="430">
        <f t="shared" si="2"/>
        <v>0</v>
      </c>
    </row>
    <row r="19" spans="1:17" s="72" customFormat="1">
      <c r="A19" s="416" t="s">
        <v>22</v>
      </c>
      <c r="B19" s="417" t="s">
        <v>426</v>
      </c>
      <c r="C19" s="417">
        <v>1</v>
      </c>
      <c r="D19" s="221">
        <v>182.5</v>
      </c>
      <c r="E19" s="396"/>
      <c r="F19" s="76"/>
      <c r="G19" s="397"/>
      <c r="H19" s="80"/>
      <c r="I19" s="81"/>
      <c r="J19" s="82"/>
      <c r="K19" s="84"/>
      <c r="L19" s="93"/>
      <c r="M19" s="337"/>
      <c r="N19" s="398"/>
      <c r="O19" s="428">
        <f t="shared" si="0"/>
        <v>0</v>
      </c>
      <c r="P19" s="429">
        <f t="shared" si="1"/>
        <v>0</v>
      </c>
      <c r="Q19" s="430">
        <f t="shared" si="2"/>
        <v>0</v>
      </c>
    </row>
    <row r="20" spans="1:17" s="72" customFormat="1">
      <c r="A20" s="416" t="s">
        <v>23</v>
      </c>
      <c r="B20" s="417" t="s">
        <v>427</v>
      </c>
      <c r="C20" s="417">
        <v>1</v>
      </c>
      <c r="D20" s="221">
        <v>220</v>
      </c>
      <c r="E20" s="396"/>
      <c r="F20" s="76"/>
      <c r="G20" s="397"/>
      <c r="H20" s="80"/>
      <c r="I20" s="81"/>
      <c r="J20" s="82"/>
      <c r="K20" s="84"/>
      <c r="L20" s="93"/>
      <c r="M20" s="337"/>
      <c r="N20" s="398"/>
      <c r="O20" s="428">
        <f t="shared" si="0"/>
        <v>0</v>
      </c>
      <c r="P20" s="429">
        <f t="shared" si="1"/>
        <v>0</v>
      </c>
      <c r="Q20" s="430">
        <f t="shared" si="2"/>
        <v>0</v>
      </c>
    </row>
    <row r="21" spans="1:17" s="72" customFormat="1">
      <c r="A21" s="416" t="s">
        <v>24</v>
      </c>
      <c r="B21" s="417" t="s">
        <v>421</v>
      </c>
      <c r="C21" s="417">
        <v>1</v>
      </c>
      <c r="D21" s="221">
        <v>110</v>
      </c>
      <c r="E21" s="396"/>
      <c r="F21" s="76"/>
      <c r="G21" s="397"/>
      <c r="H21" s="80"/>
      <c r="I21" s="81"/>
      <c r="J21" s="82"/>
      <c r="K21" s="84"/>
      <c r="L21" s="93"/>
      <c r="M21" s="337"/>
      <c r="N21" s="398"/>
      <c r="O21" s="428">
        <f t="shared" si="0"/>
        <v>0</v>
      </c>
      <c r="P21" s="429">
        <f t="shared" si="1"/>
        <v>0</v>
      </c>
      <c r="Q21" s="430">
        <f t="shared" si="2"/>
        <v>0</v>
      </c>
    </row>
    <row r="22" spans="1:17" s="72" customFormat="1">
      <c r="A22" s="416" t="s">
        <v>25</v>
      </c>
      <c r="B22" s="417" t="s">
        <v>416</v>
      </c>
      <c r="C22" s="417">
        <v>1</v>
      </c>
      <c r="D22" s="221">
        <v>145</v>
      </c>
      <c r="E22" s="396"/>
      <c r="F22" s="76"/>
      <c r="G22" s="397"/>
      <c r="H22" s="80"/>
      <c r="I22" s="81"/>
      <c r="J22" s="82"/>
      <c r="K22" s="84"/>
      <c r="L22" s="93"/>
      <c r="M22" s="337"/>
      <c r="N22" s="398"/>
      <c r="O22" s="428">
        <f t="shared" si="0"/>
        <v>0</v>
      </c>
      <c r="P22" s="429">
        <f t="shared" si="1"/>
        <v>0</v>
      </c>
      <c r="Q22" s="430">
        <f t="shared" si="2"/>
        <v>0</v>
      </c>
    </row>
    <row r="23" spans="1:17" s="72" customFormat="1">
      <c r="A23" s="416" t="s">
        <v>26</v>
      </c>
      <c r="B23" s="417" t="s">
        <v>428</v>
      </c>
      <c r="C23" s="417">
        <v>5</v>
      </c>
      <c r="D23" s="221">
        <v>590</v>
      </c>
      <c r="E23" s="396"/>
      <c r="F23" s="76"/>
      <c r="G23" s="397"/>
      <c r="H23" s="80"/>
      <c r="I23" s="81"/>
      <c r="J23" s="82"/>
      <c r="K23" s="84"/>
      <c r="L23" s="93"/>
      <c r="M23" s="337"/>
      <c r="N23" s="398"/>
      <c r="O23" s="428">
        <f t="shared" si="0"/>
        <v>0</v>
      </c>
      <c r="P23" s="429">
        <f t="shared" si="1"/>
        <v>0</v>
      </c>
      <c r="Q23" s="430">
        <f t="shared" si="2"/>
        <v>0</v>
      </c>
    </row>
    <row r="24" spans="1:17" s="72" customFormat="1">
      <c r="A24" s="416" t="s">
        <v>27</v>
      </c>
      <c r="B24" s="417" t="s">
        <v>429</v>
      </c>
      <c r="C24" s="417">
        <v>1</v>
      </c>
      <c r="D24" s="221">
        <v>145</v>
      </c>
      <c r="E24" s="396"/>
      <c r="F24" s="76"/>
      <c r="G24" s="397"/>
      <c r="H24" s="80"/>
      <c r="I24" s="81"/>
      <c r="J24" s="82"/>
      <c r="K24" s="84"/>
      <c r="L24" s="93"/>
      <c r="M24" s="337"/>
      <c r="N24" s="398"/>
      <c r="O24" s="428">
        <f t="shared" si="0"/>
        <v>0</v>
      </c>
      <c r="P24" s="429">
        <f t="shared" si="1"/>
        <v>0</v>
      </c>
      <c r="Q24" s="430">
        <f t="shared" si="2"/>
        <v>0</v>
      </c>
    </row>
    <row r="25" spans="1:17" s="72" customFormat="1">
      <c r="A25" s="416" t="s">
        <v>28</v>
      </c>
      <c r="B25" s="417" t="s">
        <v>430</v>
      </c>
      <c r="C25" s="417">
        <v>6</v>
      </c>
      <c r="D25" s="221">
        <v>630</v>
      </c>
      <c r="E25" s="396"/>
      <c r="F25" s="76"/>
      <c r="G25" s="397"/>
      <c r="H25" s="80"/>
      <c r="I25" s="81"/>
      <c r="J25" s="82"/>
      <c r="K25" s="84"/>
      <c r="L25" s="93"/>
      <c r="M25" s="337"/>
      <c r="N25" s="398"/>
      <c r="O25" s="428">
        <f t="shared" si="0"/>
        <v>0</v>
      </c>
      <c r="P25" s="429">
        <f t="shared" si="1"/>
        <v>0</v>
      </c>
      <c r="Q25" s="430">
        <f t="shared" si="2"/>
        <v>0</v>
      </c>
    </row>
    <row r="26" spans="1:17" s="72" customFormat="1">
      <c r="A26" s="416" t="s">
        <v>29</v>
      </c>
      <c r="B26" s="417" t="s">
        <v>426</v>
      </c>
      <c r="C26" s="417">
        <v>1</v>
      </c>
      <c r="D26" s="221">
        <v>145</v>
      </c>
      <c r="E26" s="396"/>
      <c r="F26" s="76"/>
      <c r="G26" s="397"/>
      <c r="H26" s="80"/>
      <c r="I26" s="81"/>
      <c r="J26" s="82"/>
      <c r="K26" s="84"/>
      <c r="L26" s="93"/>
      <c r="M26" s="337"/>
      <c r="N26" s="398"/>
      <c r="O26" s="428">
        <f t="shared" si="0"/>
        <v>0</v>
      </c>
      <c r="P26" s="429">
        <f t="shared" si="1"/>
        <v>0</v>
      </c>
      <c r="Q26" s="430">
        <f t="shared" si="2"/>
        <v>0</v>
      </c>
    </row>
    <row r="27" spans="1:17" s="72" customFormat="1">
      <c r="A27" s="416" t="s">
        <v>311</v>
      </c>
      <c r="B27" s="418" t="s">
        <v>431</v>
      </c>
      <c r="C27" s="418">
        <v>1</v>
      </c>
      <c r="D27" s="221">
        <v>195</v>
      </c>
      <c r="E27" s="396"/>
      <c r="F27" s="76"/>
      <c r="G27" s="397"/>
      <c r="H27" s="80"/>
      <c r="I27" s="81"/>
      <c r="J27" s="82"/>
      <c r="K27" s="84"/>
      <c r="L27" s="93"/>
      <c r="M27" s="337"/>
      <c r="N27" s="398"/>
      <c r="O27" s="428">
        <f t="shared" si="0"/>
        <v>0</v>
      </c>
      <c r="P27" s="429">
        <f t="shared" si="1"/>
        <v>0</v>
      </c>
      <c r="Q27" s="430">
        <f t="shared" si="2"/>
        <v>0</v>
      </c>
    </row>
    <row r="28" spans="1:17" s="72" customFormat="1">
      <c r="A28" s="416" t="s">
        <v>312</v>
      </c>
      <c r="B28" s="418" t="s">
        <v>432</v>
      </c>
      <c r="C28" s="418">
        <v>1</v>
      </c>
      <c r="D28" s="221">
        <v>195</v>
      </c>
      <c r="E28" s="396"/>
      <c r="F28" s="76"/>
      <c r="G28" s="397"/>
      <c r="H28" s="80"/>
      <c r="I28" s="81"/>
      <c r="J28" s="82"/>
      <c r="K28" s="84"/>
      <c r="L28" s="93"/>
      <c r="M28" s="337"/>
      <c r="N28" s="398"/>
      <c r="O28" s="428">
        <f t="shared" si="0"/>
        <v>0</v>
      </c>
      <c r="P28" s="429">
        <f t="shared" si="1"/>
        <v>0</v>
      </c>
      <c r="Q28" s="430">
        <f t="shared" si="2"/>
        <v>0</v>
      </c>
    </row>
    <row r="29" spans="1:17" s="72" customFormat="1">
      <c r="A29" s="416" t="s">
        <v>313</v>
      </c>
      <c r="B29" s="418" t="s">
        <v>433</v>
      </c>
      <c r="C29" s="418">
        <v>1</v>
      </c>
      <c r="D29" s="221">
        <v>110</v>
      </c>
      <c r="E29" s="396"/>
      <c r="F29" s="76"/>
      <c r="G29" s="397"/>
      <c r="H29" s="80"/>
      <c r="I29" s="81"/>
      <c r="J29" s="82"/>
      <c r="K29" s="84"/>
      <c r="L29" s="93"/>
      <c r="M29" s="337"/>
      <c r="N29" s="398"/>
      <c r="O29" s="428">
        <f t="shared" si="0"/>
        <v>0</v>
      </c>
      <c r="P29" s="429">
        <f t="shared" si="1"/>
        <v>0</v>
      </c>
      <c r="Q29" s="430">
        <f t="shared" si="2"/>
        <v>0</v>
      </c>
    </row>
    <row r="30" spans="1:17" s="72" customFormat="1">
      <c r="A30" s="416" t="s">
        <v>314</v>
      </c>
      <c r="B30" s="418" t="s">
        <v>434</v>
      </c>
      <c r="C30" s="418">
        <v>1</v>
      </c>
      <c r="D30" s="221">
        <v>175</v>
      </c>
      <c r="E30" s="396"/>
      <c r="F30" s="76"/>
      <c r="G30" s="397"/>
      <c r="H30" s="80"/>
      <c r="I30" s="81"/>
      <c r="J30" s="82"/>
      <c r="K30" s="84"/>
      <c r="L30" s="93"/>
      <c r="M30" s="337"/>
      <c r="N30" s="398"/>
      <c r="O30" s="428">
        <f t="shared" si="0"/>
        <v>0</v>
      </c>
      <c r="P30" s="429">
        <f t="shared" si="1"/>
        <v>0</v>
      </c>
      <c r="Q30" s="430">
        <f t="shared" si="2"/>
        <v>0</v>
      </c>
    </row>
    <row r="31" spans="1:17" s="72" customFormat="1">
      <c r="A31" s="416" t="s">
        <v>315</v>
      </c>
      <c r="B31" s="418" t="s">
        <v>435</v>
      </c>
      <c r="C31" s="418">
        <v>1</v>
      </c>
      <c r="D31" s="221">
        <v>110</v>
      </c>
      <c r="E31" s="396"/>
      <c r="F31" s="76"/>
      <c r="G31" s="397"/>
      <c r="H31" s="80"/>
      <c r="I31" s="81"/>
      <c r="J31" s="82"/>
      <c r="K31" s="84"/>
      <c r="L31" s="93"/>
      <c r="M31" s="337"/>
      <c r="N31" s="398"/>
      <c r="O31" s="428">
        <f t="shared" si="0"/>
        <v>0</v>
      </c>
      <c r="P31" s="429">
        <f t="shared" si="1"/>
        <v>0</v>
      </c>
      <c r="Q31" s="430">
        <f t="shared" si="2"/>
        <v>0</v>
      </c>
    </row>
    <row r="32" spans="1:17" s="72" customFormat="1">
      <c r="A32" s="416" t="s">
        <v>316</v>
      </c>
      <c r="B32" s="418" t="s">
        <v>436</v>
      </c>
      <c r="C32" s="418">
        <v>1</v>
      </c>
      <c r="D32" s="221">
        <v>177.5</v>
      </c>
      <c r="E32" s="396"/>
      <c r="F32" s="76"/>
      <c r="G32" s="397"/>
      <c r="H32" s="80"/>
      <c r="I32" s="81"/>
      <c r="J32" s="82"/>
      <c r="K32" s="84"/>
      <c r="L32" s="93"/>
      <c r="M32" s="337"/>
      <c r="N32" s="398"/>
      <c r="O32" s="428">
        <f t="shared" si="0"/>
        <v>0</v>
      </c>
      <c r="P32" s="429">
        <f t="shared" si="1"/>
        <v>0</v>
      </c>
      <c r="Q32" s="430">
        <f t="shared" si="2"/>
        <v>0</v>
      </c>
    </row>
    <row r="33" spans="1:20" s="72" customFormat="1" ht="13.8" thickBot="1">
      <c r="A33" s="419" t="s">
        <v>317</v>
      </c>
      <c r="B33" s="420" t="s">
        <v>437</v>
      </c>
      <c r="C33" s="420">
        <v>1</v>
      </c>
      <c r="D33" s="421">
        <v>187.5</v>
      </c>
      <c r="E33" s="399"/>
      <c r="F33" s="400"/>
      <c r="G33" s="401"/>
      <c r="H33" s="402"/>
      <c r="I33" s="403"/>
      <c r="J33" s="404"/>
      <c r="K33" s="405"/>
      <c r="L33" s="406"/>
      <c r="M33" s="407"/>
      <c r="N33" s="408"/>
      <c r="O33" s="431">
        <f t="shared" si="0"/>
        <v>0</v>
      </c>
      <c r="P33" s="432">
        <f t="shared" si="1"/>
        <v>0</v>
      </c>
      <c r="Q33" s="433">
        <f t="shared" si="2"/>
        <v>0</v>
      </c>
    </row>
    <row r="34" spans="1:20" ht="13.8" thickBot="1">
      <c r="D34" s="422" t="s">
        <v>156</v>
      </c>
      <c r="E34" s="323">
        <f>SUM(E3:E33)</f>
        <v>0</v>
      </c>
      <c r="F34" s="323">
        <f t="shared" ref="F34:N34" si="3">SUM(F3:F33)</f>
        <v>0</v>
      </c>
      <c r="G34" s="323">
        <f t="shared" si="3"/>
        <v>0</v>
      </c>
      <c r="H34" s="323">
        <f t="shared" si="3"/>
        <v>0</v>
      </c>
      <c r="I34" s="323">
        <f t="shared" si="3"/>
        <v>0</v>
      </c>
      <c r="J34" s="323">
        <f t="shared" si="3"/>
        <v>0</v>
      </c>
      <c r="K34" s="323">
        <f t="shared" si="3"/>
        <v>0</v>
      </c>
      <c r="L34" s="323">
        <f t="shared" si="3"/>
        <v>0</v>
      </c>
      <c r="M34" s="323">
        <f t="shared" si="3"/>
        <v>0</v>
      </c>
      <c r="N34" s="331">
        <f t="shared" si="3"/>
        <v>0</v>
      </c>
      <c r="O34" s="381">
        <f>SUM(O3:O33)</f>
        <v>0</v>
      </c>
      <c r="P34" s="234">
        <f>SUM(P3:P33)</f>
        <v>0</v>
      </c>
      <c r="Q34" s="234">
        <f>SUM(Q3:Q33)</f>
        <v>0</v>
      </c>
    </row>
    <row r="35" spans="1:20" ht="13.8" thickBot="1">
      <c r="E35"/>
      <c r="F35"/>
      <c r="G35"/>
      <c r="H35"/>
      <c r="I35"/>
      <c r="J35"/>
      <c r="K35"/>
      <c r="L35"/>
      <c r="M35"/>
      <c r="N35"/>
    </row>
    <row r="36" spans="1:20" ht="14.4" thickBot="1">
      <c r="A36" s="543" t="s">
        <v>557</v>
      </c>
      <c r="B36" s="544"/>
      <c r="E36" s="545" t="s">
        <v>572</v>
      </c>
      <c r="F36" s="546"/>
      <c r="G36" s="546"/>
      <c r="H36" s="546"/>
      <c r="I36" s="546"/>
      <c r="J36" s="546"/>
      <c r="K36" s="546"/>
      <c r="L36" s="546"/>
      <c r="M36" s="546"/>
      <c r="N36" s="546"/>
      <c r="P36" s="434"/>
      <c r="Q36" s="434"/>
      <c r="R36" s="409"/>
      <c r="S36" s="409"/>
      <c r="T36" s="409"/>
    </row>
    <row r="37" spans="1:20" ht="13.8" thickBot="1">
      <c r="E37"/>
      <c r="F37"/>
      <c r="G37"/>
      <c r="H37"/>
      <c r="I37"/>
      <c r="J37"/>
      <c r="K37"/>
      <c r="L37"/>
      <c r="M37"/>
      <c r="N37"/>
    </row>
    <row r="38" spans="1:20" ht="27" thickBot="1">
      <c r="A38" s="234" t="s">
        <v>545</v>
      </c>
      <c r="B38" s="320">
        <f>O34</f>
        <v>0</v>
      </c>
      <c r="E38" s="236" t="s">
        <v>38</v>
      </c>
      <c r="F38" s="237" t="s">
        <v>335</v>
      </c>
      <c r="G38" s="357" t="s">
        <v>336</v>
      </c>
      <c r="H38" s="238" t="s">
        <v>39</v>
      </c>
      <c r="I38" s="239" t="s">
        <v>40</v>
      </c>
      <c r="J38" s="240" t="s">
        <v>337</v>
      </c>
      <c r="K38" s="241" t="s">
        <v>326</v>
      </c>
      <c r="L38" s="242" t="s">
        <v>42</v>
      </c>
      <c r="M38" s="243" t="s">
        <v>5</v>
      </c>
      <c r="N38" s="244" t="s">
        <v>438</v>
      </c>
      <c r="O38" s="435" t="s">
        <v>156</v>
      </c>
    </row>
    <row r="39" spans="1:20" ht="13.8" thickBot="1">
      <c r="A39" s="234" t="s">
        <v>561</v>
      </c>
      <c r="B39" s="322">
        <f>P34</f>
        <v>0</v>
      </c>
      <c r="E39" s="281">
        <f>SUMPRODUCT($C$3:$C$33,E3:E33)</f>
        <v>0</v>
      </c>
      <c r="F39" s="281">
        <f t="shared" ref="F39:N39" si="4">SUMPRODUCT($C$3:$C$33,F3:F33)</f>
        <v>0</v>
      </c>
      <c r="G39" s="281">
        <f t="shared" si="4"/>
        <v>0</v>
      </c>
      <c r="H39" s="281">
        <f t="shared" si="4"/>
        <v>0</v>
      </c>
      <c r="I39" s="281">
        <f t="shared" si="4"/>
        <v>0</v>
      </c>
      <c r="J39" s="281">
        <f t="shared" si="4"/>
        <v>0</v>
      </c>
      <c r="K39" s="281">
        <f t="shared" si="4"/>
        <v>0</v>
      </c>
      <c r="L39" s="281">
        <f t="shared" si="4"/>
        <v>0</v>
      </c>
      <c r="M39" s="281">
        <f t="shared" si="4"/>
        <v>0</v>
      </c>
      <c r="N39" s="281">
        <f t="shared" si="4"/>
        <v>0</v>
      </c>
      <c r="O39" s="281">
        <f>SUM(E39:N39)</f>
        <v>0</v>
      </c>
      <c r="P39" s="35"/>
      <c r="Q39" s="35"/>
    </row>
    <row r="40" spans="1:20" ht="13.8" thickBot="1">
      <c r="E40" s="358">
        <f t="shared" ref="E40:O40" si="5">IFERROR(E39/$O$39,0)</f>
        <v>0</v>
      </c>
      <c r="F40" s="358">
        <f t="shared" si="5"/>
        <v>0</v>
      </c>
      <c r="G40" s="358">
        <f t="shared" si="5"/>
        <v>0</v>
      </c>
      <c r="H40" s="358">
        <f t="shared" si="5"/>
        <v>0</v>
      </c>
      <c r="I40" s="358">
        <f t="shared" si="5"/>
        <v>0</v>
      </c>
      <c r="J40" s="358">
        <f t="shared" si="5"/>
        <v>0</v>
      </c>
      <c r="K40" s="358">
        <f t="shared" si="5"/>
        <v>0</v>
      </c>
      <c r="L40" s="358">
        <f t="shared" si="5"/>
        <v>0</v>
      </c>
      <c r="M40" s="358">
        <f t="shared" si="5"/>
        <v>0</v>
      </c>
      <c r="N40" s="358">
        <f t="shared" si="5"/>
        <v>0</v>
      </c>
      <c r="O40" s="358">
        <f t="shared" si="5"/>
        <v>0</v>
      </c>
      <c r="P40" s="436"/>
      <c r="Q40" s="436"/>
    </row>
  </sheetData>
  <sheetProtection algorithmName="SHA-512" hashValue="DIBKevz40oRgk9Wxj1EC9RhBHjr4SP5kUwx0/BsHB660qbgDmQCIGvbs+pNA14BBYQOPspb76H4rYKwUo6FAgw==" saltValue="yfi1dMI2hTrdH79NVSorRA==" spinCount="100000" sheet="1" objects="1" scenarios="1"/>
  <mergeCells count="3">
    <mergeCell ref="A36:B36"/>
    <mergeCell ref="E36:N36"/>
    <mergeCell ref="E1:N1"/>
  </mergeCells>
  <hyperlinks>
    <hyperlink ref="A3" r:id="rId1" xr:uid="{43331860-6586-4FA0-A09D-8F54F61F2398}"/>
    <hyperlink ref="A4" r:id="rId2" xr:uid="{0CA8D6DE-7B5B-49FF-BB35-B1FF413DDECB}"/>
    <hyperlink ref="A5" r:id="rId3" xr:uid="{01DB15F1-171F-4343-8A92-C685C1BE435D}"/>
    <hyperlink ref="A6" r:id="rId4" xr:uid="{1EE9CCED-B544-4FF0-B4F9-41D4119F773D}"/>
    <hyperlink ref="A7" r:id="rId5" xr:uid="{712A6FC0-EBB0-40AC-9A2F-32F9EF4C65D1}"/>
    <hyperlink ref="A8" r:id="rId6" xr:uid="{AB1A8A00-A797-4510-9B6D-A0E38BF18D46}"/>
    <hyperlink ref="A9" r:id="rId7" xr:uid="{37429CF6-29F2-48A2-8305-9339FEE2DC08}"/>
    <hyperlink ref="A10" r:id="rId8" xr:uid="{3C3D7AE1-37C1-4C60-B065-6A818A66FB29}"/>
    <hyperlink ref="A11" r:id="rId9" xr:uid="{942FD8DB-61BD-4890-80BC-6B057B7F4325}"/>
    <hyperlink ref="A12" r:id="rId10" xr:uid="{EC2BAB21-6332-4B28-B606-BA24D2EC7D3B}"/>
    <hyperlink ref="A13" r:id="rId11" xr:uid="{AE9FB905-E893-48C9-BCCE-040A23B0373D}"/>
    <hyperlink ref="A14" r:id="rId12" xr:uid="{FB632AD1-8251-4D71-A6DF-0DF18A119AC1}"/>
    <hyperlink ref="A15" r:id="rId13" xr:uid="{8E4E169B-914D-4490-97F3-A2E444B36999}"/>
    <hyperlink ref="A16" r:id="rId14" xr:uid="{3A2DDC25-6452-4795-928F-DB5D34AF3465}"/>
    <hyperlink ref="A17" r:id="rId15" xr:uid="{19B398ED-601A-4FE8-A5BB-BCD7644A6105}"/>
    <hyperlink ref="A18" r:id="rId16" xr:uid="{4A47CFBC-4B2F-4D3E-88F6-761D6CDB341D}"/>
    <hyperlink ref="A19" r:id="rId17" xr:uid="{592FBD6B-6C2D-47D1-8B53-2DF7F9D70C7E}"/>
    <hyperlink ref="A20" r:id="rId18" xr:uid="{15473E42-D5B8-450B-8A30-A8C6102AE910}"/>
    <hyperlink ref="A21" r:id="rId19" xr:uid="{872C5333-ACD8-48CC-8C4A-FA7667B519C3}"/>
    <hyperlink ref="A22" r:id="rId20" xr:uid="{E57C59D0-4FE6-47EC-8802-ABC657D95E9E}"/>
    <hyperlink ref="A23" r:id="rId21" xr:uid="{DC4BCCB9-6787-4541-9658-DC07EBCF0359}"/>
    <hyperlink ref="A24" r:id="rId22" xr:uid="{88D996E3-334D-4D87-B9B7-AF0F9D84D3FE}"/>
    <hyperlink ref="A25" r:id="rId23" xr:uid="{DC6D179B-2D2D-4F03-BF36-1383154B580E}"/>
    <hyperlink ref="A26" r:id="rId24" xr:uid="{EA4621A1-EE62-42EA-916F-EF819D74067F}"/>
    <hyperlink ref="A27" r:id="rId25" xr:uid="{9E748B04-A6AE-4DBF-A4CF-13C97AAB63A6}"/>
    <hyperlink ref="A28" r:id="rId26" xr:uid="{79FBCF2B-B569-44A4-A9AC-E8CB36452591}"/>
    <hyperlink ref="A29" r:id="rId27" xr:uid="{13585372-E584-4BA7-B956-F51621B46017}"/>
    <hyperlink ref="A30" r:id="rId28" xr:uid="{DB1349C4-8AC8-4597-8C57-0D571670FAB1}"/>
    <hyperlink ref="A31" r:id="rId29" xr:uid="{C0F683F8-C4A7-4F66-8F09-17E05F61C79F}"/>
    <hyperlink ref="A32" r:id="rId30" xr:uid="{FCEF3637-FD47-43E1-BECC-84891977B41D}"/>
    <hyperlink ref="A33" r:id="rId31" xr:uid="{8F608478-F95C-4E0E-8C5E-723BB613ED4C}"/>
  </hyperlinks>
  <pageMargins left="0.70866141732283472" right="0.70866141732283472" top="0.74803149606299213" bottom="0.74803149606299213" header="0.31496062992125984" footer="0.31496062992125984"/>
  <pageSetup paperSize="9" fitToWidth="2" fitToHeight="10" orientation="landscape" horizontalDpi="1200" verticalDpi="1200" r:id="rId32"/>
  <drawing r:id="rId3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C4BCB-1B86-48D1-9671-FB24A6963804}">
  <sheetPr>
    <tabColor rgb="FFC00000"/>
  </sheetPr>
  <dimension ref="A1:BP19"/>
  <sheetViews>
    <sheetView zoomScaleNormal="100" workbookViewId="0">
      <pane xSplit="1" ySplit="2" topLeftCell="B3" activePane="bottomRight" state="frozen"/>
      <selection activeCell="L5" sqref="L5"/>
      <selection pane="topRight" activeCell="L5" sqref="L5"/>
      <selection pane="bottomLeft" activeCell="L5" sqref="L5"/>
      <selection pane="bottomRight" activeCell="W11" sqref="W11"/>
    </sheetView>
  </sheetViews>
  <sheetFormatPr baseColWidth="10" defaultColWidth="11.5546875" defaultRowHeight="13.2"/>
  <cols>
    <col min="1" max="1" width="36.88671875" bestFit="1" customWidth="1"/>
    <col min="2" max="2" width="21.6640625" customWidth="1"/>
    <col min="3" max="3" width="12.6640625" bestFit="1" customWidth="1"/>
    <col min="5" max="5" width="8.5546875" bestFit="1" customWidth="1"/>
    <col min="6" max="6" width="10.5546875" style="4" bestFit="1" customWidth="1"/>
    <col min="7" max="9" width="11.5546875" style="4"/>
    <col min="10" max="10" width="9.109375" style="4" bestFit="1" customWidth="1"/>
    <col min="11" max="12" width="11.5546875" style="4"/>
    <col min="13" max="13" width="9.6640625" style="4" bestFit="1" customWidth="1"/>
    <col min="14" max="15" width="11.5546875" style="4"/>
    <col min="16" max="16" width="10.44140625" style="4" bestFit="1" customWidth="1"/>
    <col min="17" max="18" width="11.5546875" style="4"/>
    <col min="19" max="19" width="7.6640625" style="4" customWidth="1"/>
    <col min="20" max="20" width="7.44140625" style="4" customWidth="1"/>
    <col min="21" max="21" width="7.5546875" style="4" customWidth="1"/>
    <col min="22" max="22" width="8.33203125" style="4" customWidth="1"/>
    <col min="23" max="23" width="21.88671875" customWidth="1"/>
    <col min="24" max="24" width="7.109375" bestFit="1" customWidth="1"/>
    <col min="26" max="26" width="13.88671875" bestFit="1" customWidth="1"/>
    <col min="27" max="27" width="15.88671875" bestFit="1" customWidth="1"/>
    <col min="28" max="28" width="14.44140625" customWidth="1"/>
    <col min="30" max="16384" width="11.5546875" style="4"/>
  </cols>
  <sheetData>
    <row r="1" spans="1:68" ht="85.2" customHeight="1" thickBot="1">
      <c r="C1" s="384"/>
      <c r="D1" s="384"/>
      <c r="E1" s="384"/>
      <c r="F1" s="554" t="s">
        <v>581</v>
      </c>
      <c r="G1" s="555"/>
      <c r="H1" s="555"/>
      <c r="I1" s="555"/>
      <c r="J1" s="555"/>
      <c r="K1" s="555"/>
      <c r="L1" s="555"/>
      <c r="M1" s="555"/>
      <c r="N1" s="555"/>
      <c r="O1" s="555"/>
      <c r="P1" s="555"/>
      <c r="Q1" s="555"/>
      <c r="R1" s="555"/>
      <c r="S1" s="555"/>
      <c r="T1" s="555"/>
      <c r="U1" s="555"/>
      <c r="V1" s="555"/>
      <c r="AZ1" s="5"/>
      <c r="BA1" s="5"/>
      <c r="BB1" s="5"/>
      <c r="BC1" s="5"/>
      <c r="BD1" s="5"/>
      <c r="BE1" s="5"/>
      <c r="BF1" s="5"/>
      <c r="BG1" s="5"/>
      <c r="BH1" s="5"/>
      <c r="BI1" s="5"/>
      <c r="BJ1" s="5"/>
      <c r="BK1" s="5"/>
      <c r="BL1" s="5"/>
      <c r="BM1" s="5"/>
      <c r="BN1" s="5"/>
      <c r="BO1" s="5"/>
      <c r="BP1" s="5"/>
    </row>
    <row r="2" spans="1:68" s="52" customFormat="1" ht="57.75" customHeight="1" thickBot="1">
      <c r="A2" s="369" t="s">
        <v>467</v>
      </c>
      <c r="B2" s="187" t="s">
        <v>526</v>
      </c>
      <c r="C2" s="352" t="s">
        <v>50</v>
      </c>
      <c r="D2" s="352" t="s">
        <v>528</v>
      </c>
      <c r="E2" s="481" t="s">
        <v>529</v>
      </c>
      <c r="F2" s="36" t="s">
        <v>38</v>
      </c>
      <c r="G2" s="37" t="s">
        <v>531</v>
      </c>
      <c r="H2" s="38" t="s">
        <v>532</v>
      </c>
      <c r="I2" s="39" t="s">
        <v>534</v>
      </c>
      <c r="J2" s="332" t="s">
        <v>535</v>
      </c>
      <c r="K2" s="41" t="s">
        <v>39</v>
      </c>
      <c r="L2" s="42" t="s">
        <v>40</v>
      </c>
      <c r="M2" s="43" t="s">
        <v>41</v>
      </c>
      <c r="N2" s="44" t="s">
        <v>536</v>
      </c>
      <c r="O2" s="45" t="s">
        <v>326</v>
      </c>
      <c r="P2" s="46" t="s">
        <v>42</v>
      </c>
      <c r="Q2" s="47" t="s">
        <v>5</v>
      </c>
      <c r="R2" s="48" t="s">
        <v>537</v>
      </c>
      <c r="S2" s="49" t="s">
        <v>349</v>
      </c>
      <c r="T2" s="50" t="s">
        <v>530</v>
      </c>
      <c r="U2" s="51" t="s">
        <v>538</v>
      </c>
      <c r="V2" s="41" t="s">
        <v>533</v>
      </c>
      <c r="W2" s="246" t="s">
        <v>539</v>
      </c>
      <c r="X2" s="246" t="s">
        <v>541</v>
      </c>
      <c r="Y2" s="246" t="s">
        <v>542</v>
      </c>
      <c r="Z2" s="324" t="s">
        <v>558</v>
      </c>
      <c r="AA2" s="324" t="s">
        <v>559</v>
      </c>
      <c r="AB2"/>
      <c r="AC2" s="249"/>
      <c r="AO2" s="334" t="s">
        <v>31</v>
      </c>
      <c r="AP2" s="334" t="s">
        <v>32</v>
      </c>
      <c r="AQ2" s="334" t="s">
        <v>33</v>
      </c>
      <c r="AR2" s="334" t="s">
        <v>34</v>
      </c>
      <c r="AS2" s="334" t="s">
        <v>35</v>
      </c>
      <c r="AT2" s="334" t="s">
        <v>36</v>
      </c>
      <c r="AU2" s="334" t="s">
        <v>37</v>
      </c>
      <c r="AV2" s="53"/>
    </row>
    <row r="3" spans="1:68">
      <c r="A3" s="194" t="s">
        <v>468</v>
      </c>
      <c r="B3" s="195" t="s">
        <v>476</v>
      </c>
      <c r="C3" s="195" t="s">
        <v>53</v>
      </c>
      <c r="D3" s="220">
        <v>31</v>
      </c>
      <c r="E3" s="461">
        <v>1090</v>
      </c>
      <c r="F3" s="285"/>
      <c r="G3" s="285"/>
      <c r="H3" s="285"/>
      <c r="I3" s="285"/>
      <c r="J3" s="285"/>
      <c r="K3" s="285"/>
      <c r="L3" s="81"/>
      <c r="M3" s="285"/>
      <c r="N3" s="285"/>
      <c r="O3" s="285"/>
      <c r="P3" s="285"/>
      <c r="Q3" s="285"/>
      <c r="R3" s="285"/>
      <c r="S3" s="285"/>
      <c r="T3" s="285"/>
      <c r="U3" s="285"/>
      <c r="V3" s="285"/>
      <c r="W3" s="466">
        <f>SUM(F3:V3)*E3</f>
        <v>0</v>
      </c>
      <c r="X3" s="257">
        <f>SUM(F3:V3)*D3</f>
        <v>0</v>
      </c>
      <c r="Y3" s="257">
        <f>SUM(F3:V3)</f>
        <v>0</v>
      </c>
      <c r="Z3" s="257">
        <f>Y3*11</f>
        <v>0</v>
      </c>
      <c r="AA3" s="257">
        <f>Y3*20</f>
        <v>0</v>
      </c>
      <c r="AJ3" s="5"/>
      <c r="AK3" s="5">
        <v>11</v>
      </c>
      <c r="AL3" s="5">
        <v>20</v>
      </c>
      <c r="AM3" s="5"/>
    </row>
    <row r="4" spans="1:68">
      <c r="A4" s="194" t="s">
        <v>469</v>
      </c>
      <c r="B4" s="195" t="s">
        <v>476</v>
      </c>
      <c r="C4" s="195" t="s">
        <v>53</v>
      </c>
      <c r="D4" s="220">
        <v>20</v>
      </c>
      <c r="E4" s="461">
        <v>678</v>
      </c>
      <c r="F4" s="285"/>
      <c r="G4" s="285"/>
      <c r="H4" s="285"/>
      <c r="I4" s="285"/>
      <c r="J4" s="285"/>
      <c r="K4" s="285"/>
      <c r="L4" s="81"/>
      <c r="M4" s="285"/>
      <c r="N4" s="285"/>
      <c r="O4" s="285"/>
      <c r="P4" s="285"/>
      <c r="Q4" s="285"/>
      <c r="R4" s="285"/>
      <c r="S4" s="285"/>
      <c r="T4" s="285"/>
      <c r="U4" s="285"/>
      <c r="V4" s="285"/>
      <c r="W4" s="466">
        <f>SUM(F4:V4)*E4</f>
        <v>0</v>
      </c>
      <c r="X4" s="257">
        <f>SUM(F4:V4)*D4</f>
        <v>0</v>
      </c>
      <c r="Y4" s="257">
        <f t="shared" ref="Y4:Y9" si="0">SUM(F4:V4)</f>
        <v>0</v>
      </c>
      <c r="Z4" s="257">
        <f>Y4*8</f>
        <v>0</v>
      </c>
      <c r="AA4" s="257">
        <f>Y4*12</f>
        <v>0</v>
      </c>
      <c r="AJ4" s="5"/>
      <c r="AK4" s="5">
        <v>8</v>
      </c>
      <c r="AL4" s="5">
        <v>12</v>
      </c>
      <c r="AM4" s="5"/>
    </row>
    <row r="5" spans="1:68">
      <c r="A5" s="194" t="s">
        <v>470</v>
      </c>
      <c r="B5" s="195" t="s">
        <v>36</v>
      </c>
      <c r="C5" s="195" t="s">
        <v>410</v>
      </c>
      <c r="D5" s="220">
        <v>1</v>
      </c>
      <c r="E5" s="461">
        <v>55</v>
      </c>
      <c r="F5" s="285"/>
      <c r="G5" s="285"/>
      <c r="H5" s="285"/>
      <c r="I5" s="285"/>
      <c r="J5" s="285"/>
      <c r="K5" s="285"/>
      <c r="L5" s="81"/>
      <c r="M5" s="285"/>
      <c r="N5" s="285"/>
      <c r="O5" s="285"/>
      <c r="P5" s="285"/>
      <c r="Q5" s="285"/>
      <c r="R5" s="285"/>
      <c r="S5" s="285"/>
      <c r="T5" s="285"/>
      <c r="U5" s="285"/>
      <c r="V5" s="285"/>
      <c r="W5" s="466">
        <f>SUM(F5:V5)*E5</f>
        <v>0</v>
      </c>
      <c r="X5" s="257">
        <f>SUM(F5:V5)*D5</f>
        <v>0</v>
      </c>
      <c r="Y5" s="257">
        <f t="shared" si="0"/>
        <v>0</v>
      </c>
      <c r="Z5" s="467"/>
      <c r="AA5" s="257">
        <f>Y5*1</f>
        <v>0</v>
      </c>
      <c r="AJ5" s="5"/>
      <c r="AK5" s="5">
        <v>0</v>
      </c>
      <c r="AL5" s="5">
        <v>1</v>
      </c>
      <c r="AM5" s="5"/>
    </row>
    <row r="6" spans="1:68">
      <c r="A6" s="194" t="s">
        <v>471</v>
      </c>
      <c r="B6" s="195" t="s">
        <v>33</v>
      </c>
      <c r="C6" s="195" t="s">
        <v>52</v>
      </c>
      <c r="D6" s="220">
        <v>1</v>
      </c>
      <c r="E6" s="461">
        <v>4</v>
      </c>
      <c r="F6" s="285"/>
      <c r="G6" s="285"/>
      <c r="H6" s="285"/>
      <c r="I6" s="285"/>
      <c r="J6" s="285"/>
      <c r="K6" s="285"/>
      <c r="L6" s="81"/>
      <c r="M6" s="285"/>
      <c r="N6" s="285"/>
      <c r="O6" s="285"/>
      <c r="P6" s="285"/>
      <c r="Q6" s="285"/>
      <c r="R6" s="285"/>
      <c r="S6" s="285"/>
      <c r="T6" s="285"/>
      <c r="U6" s="285"/>
      <c r="V6" s="285"/>
      <c r="W6" s="466">
        <f>SUM(F6:V6)*E6</f>
        <v>0</v>
      </c>
      <c r="X6" s="257">
        <f>SUM(F6:V6)*D6</f>
        <v>0</v>
      </c>
      <c r="Y6" s="257">
        <f t="shared" si="0"/>
        <v>0</v>
      </c>
      <c r="Z6" s="257">
        <f>Y6*1</f>
        <v>0</v>
      </c>
      <c r="AA6" s="329"/>
      <c r="AJ6" s="5"/>
      <c r="AK6" s="5">
        <v>1</v>
      </c>
      <c r="AL6" s="5">
        <v>0</v>
      </c>
      <c r="AM6" s="5"/>
    </row>
    <row r="7" spans="1:68">
      <c r="A7" s="194" t="s">
        <v>472</v>
      </c>
      <c r="B7" s="195" t="s">
        <v>476</v>
      </c>
      <c r="C7" s="195" t="s">
        <v>53</v>
      </c>
      <c r="D7" s="220">
        <v>31</v>
      </c>
      <c r="E7" s="461">
        <v>1090</v>
      </c>
      <c r="F7" s="437"/>
      <c r="G7" s="438"/>
      <c r="H7" s="77"/>
      <c r="I7" s="439"/>
      <c r="J7" s="440"/>
      <c r="K7" s="441"/>
      <c r="L7" s="81"/>
      <c r="M7" s="442"/>
      <c r="N7" s="443"/>
      <c r="O7" s="84"/>
      <c r="P7" s="92"/>
      <c r="Q7" s="444"/>
      <c r="R7" s="445"/>
      <c r="S7" s="446"/>
      <c r="T7" s="447"/>
      <c r="U7" s="448"/>
      <c r="V7" s="441"/>
      <c r="W7" s="466">
        <f t="shared" ref="W7:W9" si="1">SUM(F7:V7)*E7</f>
        <v>0</v>
      </c>
      <c r="X7" s="257">
        <f t="shared" ref="X7:X9" si="2">SUM(F7:V7)*D7</f>
        <v>0</v>
      </c>
      <c r="Y7" s="257">
        <f t="shared" si="0"/>
        <v>0</v>
      </c>
      <c r="Z7" s="257">
        <f>Y7*11</f>
        <v>0</v>
      </c>
      <c r="AA7" s="257">
        <f>Y7*20</f>
        <v>0</v>
      </c>
      <c r="AJ7" s="5"/>
      <c r="AK7" s="5"/>
      <c r="AL7" s="5"/>
      <c r="AM7" s="5"/>
    </row>
    <row r="8" spans="1:68">
      <c r="A8" s="194" t="s">
        <v>473</v>
      </c>
      <c r="B8" s="195" t="s">
        <v>476</v>
      </c>
      <c r="C8" s="195" t="s">
        <v>53</v>
      </c>
      <c r="D8" s="220">
        <v>20</v>
      </c>
      <c r="E8" s="461">
        <v>678</v>
      </c>
      <c r="F8" s="437"/>
      <c r="G8" s="438"/>
      <c r="H8" s="77"/>
      <c r="I8" s="439"/>
      <c r="J8" s="440"/>
      <c r="K8" s="441"/>
      <c r="L8" s="81"/>
      <c r="M8" s="442"/>
      <c r="N8" s="443"/>
      <c r="O8" s="84"/>
      <c r="P8" s="92"/>
      <c r="Q8" s="444"/>
      <c r="R8" s="445"/>
      <c r="S8" s="446"/>
      <c r="T8" s="447"/>
      <c r="U8" s="448"/>
      <c r="V8" s="441"/>
      <c r="W8" s="466">
        <f t="shared" si="1"/>
        <v>0</v>
      </c>
      <c r="X8" s="257">
        <f t="shared" si="2"/>
        <v>0</v>
      </c>
      <c r="Y8" s="257">
        <f t="shared" si="0"/>
        <v>0</v>
      </c>
      <c r="Z8" s="257">
        <f>Y8*8</f>
        <v>0</v>
      </c>
      <c r="AA8" s="257">
        <f>Y8*12</f>
        <v>0</v>
      </c>
      <c r="AJ8" s="5"/>
      <c r="AK8" s="5"/>
      <c r="AL8" s="5"/>
      <c r="AM8" s="5"/>
    </row>
    <row r="9" spans="1:68">
      <c r="A9" s="194" t="s">
        <v>474</v>
      </c>
      <c r="B9" s="195" t="s">
        <v>36</v>
      </c>
      <c r="C9" s="195" t="s">
        <v>410</v>
      </c>
      <c r="D9" s="220">
        <v>1</v>
      </c>
      <c r="E9" s="461">
        <v>55</v>
      </c>
      <c r="F9" s="437"/>
      <c r="G9" s="438"/>
      <c r="H9" s="77"/>
      <c r="I9" s="439"/>
      <c r="J9" s="440"/>
      <c r="K9" s="441"/>
      <c r="L9" s="81"/>
      <c r="M9" s="442"/>
      <c r="N9" s="443"/>
      <c r="O9" s="84"/>
      <c r="P9" s="92"/>
      <c r="Q9" s="444"/>
      <c r="R9" s="445"/>
      <c r="S9" s="446"/>
      <c r="T9" s="447"/>
      <c r="U9" s="448"/>
      <c r="V9" s="441"/>
      <c r="W9" s="466">
        <f t="shared" si="1"/>
        <v>0</v>
      </c>
      <c r="X9" s="257">
        <f t="shared" si="2"/>
        <v>0</v>
      </c>
      <c r="Y9" s="257">
        <f t="shared" si="0"/>
        <v>0</v>
      </c>
      <c r="Z9" s="467"/>
      <c r="AA9" s="257">
        <f>Y9*1</f>
        <v>0</v>
      </c>
      <c r="AJ9" s="5"/>
      <c r="AK9" s="5"/>
      <c r="AL9" s="5"/>
      <c r="AM9" s="5"/>
    </row>
    <row r="10" spans="1:68" ht="13.8" thickBot="1">
      <c r="A10" s="194" t="s">
        <v>475</v>
      </c>
      <c r="B10" s="195" t="s">
        <v>33</v>
      </c>
      <c r="C10" s="195" t="s">
        <v>52</v>
      </c>
      <c r="D10" s="220">
        <v>1</v>
      </c>
      <c r="E10" s="462">
        <v>4</v>
      </c>
      <c r="F10" s="449"/>
      <c r="G10" s="450"/>
      <c r="H10" s="169"/>
      <c r="I10" s="451"/>
      <c r="J10" s="452"/>
      <c r="K10" s="453"/>
      <c r="L10" s="173"/>
      <c r="M10" s="454"/>
      <c r="N10" s="455"/>
      <c r="O10" s="121"/>
      <c r="P10" s="129"/>
      <c r="Q10" s="456"/>
      <c r="R10" s="457"/>
      <c r="S10" s="458"/>
      <c r="T10" s="459"/>
      <c r="U10" s="460"/>
      <c r="V10" s="441"/>
      <c r="W10" s="466">
        <f>SUM(F10:V10)*E10</f>
        <v>0</v>
      </c>
      <c r="X10" s="257">
        <f>SUM(F10:V10)*D10</f>
        <v>0</v>
      </c>
      <c r="Y10" s="257">
        <f>SUM(F10:V10)</f>
        <v>0</v>
      </c>
      <c r="Z10" s="257">
        <f>Y10*1</f>
        <v>0</v>
      </c>
      <c r="AA10" s="329"/>
      <c r="AJ10" s="5"/>
      <c r="AK10" s="5"/>
      <c r="AL10" s="5"/>
      <c r="AM10" s="5"/>
    </row>
    <row r="11" spans="1:68" ht="13.8" thickBot="1">
      <c r="A11" s="463"/>
      <c r="B11" s="463"/>
      <c r="D11" s="464"/>
      <c r="E11" s="465" t="s">
        <v>409</v>
      </c>
      <c r="F11" s="183">
        <f>SUM(F3:F10)</f>
        <v>0</v>
      </c>
      <c r="G11" s="183">
        <f t="shared" ref="G11:U11" si="3">SUM(G3:G10)</f>
        <v>0</v>
      </c>
      <c r="H11" s="183">
        <f t="shared" si="3"/>
        <v>0</v>
      </c>
      <c r="I11" s="183">
        <f t="shared" si="3"/>
        <v>0</v>
      </c>
      <c r="J11" s="183">
        <f t="shared" si="3"/>
        <v>0</v>
      </c>
      <c r="K11" s="183">
        <f t="shared" si="3"/>
        <v>0</v>
      </c>
      <c r="L11" s="183">
        <f t="shared" si="3"/>
        <v>0</v>
      </c>
      <c r="M11" s="183">
        <f t="shared" si="3"/>
        <v>0</v>
      </c>
      <c r="N11" s="183">
        <f t="shared" si="3"/>
        <v>0</v>
      </c>
      <c r="O11" s="183">
        <f t="shared" si="3"/>
        <v>0</v>
      </c>
      <c r="P11" s="183">
        <f t="shared" si="3"/>
        <v>0</v>
      </c>
      <c r="Q11" s="183">
        <f t="shared" si="3"/>
        <v>0</v>
      </c>
      <c r="R11" s="183">
        <f t="shared" si="3"/>
        <v>0</v>
      </c>
      <c r="S11" s="183">
        <f t="shared" si="3"/>
        <v>0</v>
      </c>
      <c r="T11" s="183">
        <f t="shared" si="3"/>
        <v>0</v>
      </c>
      <c r="U11" s="183">
        <f t="shared" si="3"/>
        <v>0</v>
      </c>
      <c r="V11" s="183">
        <f>SUM(V3:V10)</f>
        <v>0</v>
      </c>
      <c r="W11" s="468">
        <f>SUM(W3:W10)</f>
        <v>0</v>
      </c>
      <c r="X11" s="469">
        <f t="shared" ref="X11:AA11" si="4">SUM(X3:X10)</f>
        <v>0</v>
      </c>
      <c r="Y11" s="469">
        <f t="shared" si="4"/>
        <v>0</v>
      </c>
      <c r="Z11" s="469">
        <f t="shared" si="4"/>
        <v>0</v>
      </c>
      <c r="AA11" s="470">
        <f t="shared" si="4"/>
        <v>0</v>
      </c>
      <c r="AJ11" s="5"/>
      <c r="AK11" s="5"/>
      <c r="AL11" s="5"/>
      <c r="AM11" s="5"/>
    </row>
    <row r="12" spans="1:68">
      <c r="AI12" s="5"/>
      <c r="AJ12" s="5"/>
      <c r="AK12" s="5"/>
      <c r="AL12" s="5"/>
      <c r="AM12" s="5"/>
    </row>
    <row r="14" spans="1:68" ht="13.8" thickBot="1"/>
    <row r="15" spans="1:68" ht="14.4" thickBot="1">
      <c r="A15" s="552" t="s">
        <v>560</v>
      </c>
      <c r="B15" s="553"/>
      <c r="F15" s="549" t="s">
        <v>572</v>
      </c>
      <c r="G15" s="550"/>
      <c r="H15" s="550"/>
      <c r="I15" s="550"/>
      <c r="J15" s="550"/>
      <c r="K15" s="550"/>
      <c r="L15" s="550"/>
      <c r="M15" s="550"/>
      <c r="N15" s="550"/>
      <c r="O15" s="550"/>
      <c r="P15" s="550"/>
      <c r="Q15" s="550"/>
      <c r="R15" s="550"/>
      <c r="S15" s="550"/>
      <c r="T15" s="550"/>
      <c r="U15" s="550"/>
      <c r="V15" s="550"/>
      <c r="Z15" s="549" t="s">
        <v>568</v>
      </c>
      <c r="AA15" s="550"/>
      <c r="AB15" s="551"/>
    </row>
    <row r="16" spans="1:68" ht="13.8" thickBot="1">
      <c r="F16"/>
      <c r="G16"/>
      <c r="H16"/>
      <c r="I16"/>
      <c r="J16"/>
      <c r="K16"/>
      <c r="L16"/>
      <c r="M16"/>
      <c r="N16"/>
      <c r="O16"/>
      <c r="P16"/>
      <c r="Q16"/>
      <c r="R16"/>
      <c r="S16"/>
      <c r="T16"/>
      <c r="U16"/>
      <c r="V16"/>
      <c r="AM16" s="351"/>
      <c r="AN16" s="351"/>
      <c r="AO16" s="351"/>
      <c r="AP16" s="351"/>
      <c r="AQ16" s="351"/>
      <c r="AR16" s="351"/>
      <c r="AS16" s="351"/>
      <c r="AT16" s="351"/>
      <c r="AU16" s="351"/>
      <c r="AV16" s="351"/>
      <c r="AW16" s="351"/>
      <c r="AX16" s="351"/>
      <c r="AY16" s="351"/>
      <c r="AZ16" s="351"/>
      <c r="BA16" s="351"/>
      <c r="BB16" s="351"/>
      <c r="BC16" s="351"/>
      <c r="BD16" s="351"/>
      <c r="BE16" s="351"/>
      <c r="BF16" s="351"/>
    </row>
    <row r="17" spans="1:58" ht="43.5" customHeight="1" thickBot="1">
      <c r="A17" s="234" t="s">
        <v>545</v>
      </c>
      <c r="B17" s="320">
        <f>SUM(W11)</f>
        <v>0</v>
      </c>
      <c r="F17" s="36" t="s">
        <v>38</v>
      </c>
      <c r="G17" s="37" t="s">
        <v>531</v>
      </c>
      <c r="H17" s="38" t="s">
        <v>532</v>
      </c>
      <c r="I17" s="39" t="s">
        <v>534</v>
      </c>
      <c r="J17" s="332" t="s">
        <v>535</v>
      </c>
      <c r="K17" s="41" t="s">
        <v>39</v>
      </c>
      <c r="L17" s="42" t="s">
        <v>40</v>
      </c>
      <c r="M17" s="43" t="s">
        <v>41</v>
      </c>
      <c r="N17" s="44" t="s">
        <v>536</v>
      </c>
      <c r="O17" s="45" t="s">
        <v>326</v>
      </c>
      <c r="P17" s="46" t="s">
        <v>42</v>
      </c>
      <c r="Q17" s="47" t="s">
        <v>5</v>
      </c>
      <c r="R17" s="48" t="s">
        <v>537</v>
      </c>
      <c r="S17" s="49" t="s">
        <v>349</v>
      </c>
      <c r="T17" s="50" t="s">
        <v>530</v>
      </c>
      <c r="U17" s="51" t="s">
        <v>538</v>
      </c>
      <c r="V17" s="41" t="s">
        <v>533</v>
      </c>
      <c r="W17" s="246" t="s">
        <v>539</v>
      </c>
      <c r="Z17" s="17" t="s">
        <v>522</v>
      </c>
      <c r="AA17" s="17" t="s">
        <v>524</v>
      </c>
      <c r="AB17" s="17" t="s">
        <v>156</v>
      </c>
      <c r="AM17" s="351"/>
      <c r="AN17" s="351"/>
      <c r="AO17" s="351"/>
      <c r="AP17" s="351"/>
      <c r="AQ17" s="351"/>
      <c r="AR17" s="351"/>
      <c r="AS17" s="351"/>
      <c r="AT17" s="351"/>
      <c r="AU17" s="351"/>
      <c r="AV17" s="351"/>
      <c r="AW17" s="351"/>
      <c r="AX17" s="351"/>
      <c r="AY17" s="351"/>
      <c r="AZ17" s="351"/>
      <c r="BA17" s="351"/>
      <c r="BB17" s="351"/>
      <c r="BC17" s="351"/>
      <c r="BD17" s="351"/>
      <c r="BE17" s="351"/>
      <c r="BF17" s="351"/>
    </row>
    <row r="18" spans="1:58" ht="13.8" thickBot="1">
      <c r="A18" s="234" t="s">
        <v>506</v>
      </c>
      <c r="B18" s="322">
        <f>X11</f>
        <v>0</v>
      </c>
      <c r="F18" s="281">
        <f>SUMPRODUCT($D$3:$D$10,F3:F10)</f>
        <v>0</v>
      </c>
      <c r="G18" s="281">
        <f t="shared" ref="G18:V18" si="5">SUMPRODUCT($D$3:$D$10,G3:G10)</f>
        <v>0</v>
      </c>
      <c r="H18" s="281">
        <f t="shared" si="5"/>
        <v>0</v>
      </c>
      <c r="I18" s="281">
        <f t="shared" si="5"/>
        <v>0</v>
      </c>
      <c r="J18" s="281">
        <f t="shared" si="5"/>
        <v>0</v>
      </c>
      <c r="K18" s="281">
        <f t="shared" si="5"/>
        <v>0</v>
      </c>
      <c r="L18" s="281">
        <f t="shared" si="5"/>
        <v>0</v>
      </c>
      <c r="M18" s="281">
        <f t="shared" si="5"/>
        <v>0</v>
      </c>
      <c r="N18" s="281">
        <f t="shared" si="5"/>
        <v>0</v>
      </c>
      <c r="O18" s="281">
        <f t="shared" si="5"/>
        <v>0</v>
      </c>
      <c r="P18" s="281">
        <f t="shared" si="5"/>
        <v>0</v>
      </c>
      <c r="Q18" s="281">
        <f t="shared" si="5"/>
        <v>0</v>
      </c>
      <c r="R18" s="281">
        <f t="shared" si="5"/>
        <v>0</v>
      </c>
      <c r="S18" s="281">
        <f t="shared" si="5"/>
        <v>0</v>
      </c>
      <c r="T18" s="281">
        <f t="shared" si="5"/>
        <v>0</v>
      </c>
      <c r="U18" s="281">
        <f t="shared" si="5"/>
        <v>0</v>
      </c>
      <c r="V18" s="281">
        <f t="shared" si="5"/>
        <v>0</v>
      </c>
      <c r="W18" s="232">
        <f>SUM(F18:V18)</f>
        <v>0</v>
      </c>
      <c r="Z18" s="234">
        <f>SUM(Z11)</f>
        <v>0</v>
      </c>
      <c r="AA18" s="234">
        <f>SUM(AA11)</f>
        <v>0</v>
      </c>
      <c r="AB18" s="234">
        <f>SUM(Z18:AA18)</f>
        <v>0</v>
      </c>
      <c r="AM18" s="351"/>
      <c r="AN18" s="351"/>
      <c r="AO18" s="351"/>
      <c r="AP18" s="351"/>
      <c r="AQ18" s="351"/>
      <c r="AR18" s="351"/>
      <c r="AS18" s="351"/>
      <c r="AT18" s="351"/>
      <c r="AU18" s="351"/>
      <c r="AV18" s="351"/>
      <c r="AW18" s="351"/>
      <c r="AX18" s="351"/>
      <c r="AY18" s="351"/>
      <c r="AZ18" s="351"/>
      <c r="BA18" s="351"/>
      <c r="BB18" s="351"/>
      <c r="BC18" s="351"/>
      <c r="BD18" s="351"/>
      <c r="BE18" s="351"/>
      <c r="BF18" s="351"/>
    </row>
    <row r="19" spans="1:58" ht="13.8" thickBot="1">
      <c r="F19" s="358">
        <f>IFERROR(F18/$W$18,0)</f>
        <v>0</v>
      </c>
      <c r="G19" s="358">
        <f t="shared" ref="G19:V19" si="6">IFERROR(G18/$W$18,0)</f>
        <v>0</v>
      </c>
      <c r="H19" s="358">
        <f t="shared" si="6"/>
        <v>0</v>
      </c>
      <c r="I19" s="358">
        <f t="shared" si="6"/>
        <v>0</v>
      </c>
      <c r="J19" s="358">
        <f t="shared" si="6"/>
        <v>0</v>
      </c>
      <c r="K19" s="358">
        <f t="shared" si="6"/>
        <v>0</v>
      </c>
      <c r="L19" s="358">
        <f t="shared" si="6"/>
        <v>0</v>
      </c>
      <c r="M19" s="358">
        <f t="shared" si="6"/>
        <v>0</v>
      </c>
      <c r="N19" s="358">
        <f t="shared" si="6"/>
        <v>0</v>
      </c>
      <c r="O19" s="358">
        <f t="shared" si="6"/>
        <v>0</v>
      </c>
      <c r="P19" s="358">
        <f t="shared" si="6"/>
        <v>0</v>
      </c>
      <c r="Q19" s="358">
        <f t="shared" si="6"/>
        <v>0</v>
      </c>
      <c r="R19" s="358">
        <f t="shared" si="6"/>
        <v>0</v>
      </c>
      <c r="S19" s="358">
        <f t="shared" si="6"/>
        <v>0</v>
      </c>
      <c r="T19" s="358">
        <f t="shared" si="6"/>
        <v>0</v>
      </c>
      <c r="U19" s="358">
        <f t="shared" si="6"/>
        <v>0</v>
      </c>
      <c r="V19" s="358">
        <f t="shared" si="6"/>
        <v>0</v>
      </c>
      <c r="W19" s="471">
        <f>IFERROR(W18/$W$18,0)</f>
        <v>0</v>
      </c>
      <c r="Z19" s="363">
        <f>IFERROR(Z18/$AB$18,0)</f>
        <v>0</v>
      </c>
      <c r="AA19" s="363">
        <f>IFERROR(AA18/$AB$18,0)</f>
        <v>0</v>
      </c>
      <c r="AB19" s="363">
        <f>IFERROR(AB18/$AB$18,0)</f>
        <v>0</v>
      </c>
      <c r="AM19" s="351"/>
      <c r="AN19" s="351"/>
      <c r="AO19" s="351"/>
      <c r="AP19" s="351"/>
      <c r="AQ19" s="351"/>
      <c r="AR19" s="351"/>
      <c r="AS19" s="351"/>
      <c r="AT19" s="351"/>
      <c r="AU19" s="351"/>
      <c r="AV19" s="351"/>
      <c r="AW19" s="351"/>
      <c r="AX19" s="351"/>
      <c r="AY19" s="351"/>
      <c r="AZ19" s="351"/>
      <c r="BA19" s="351"/>
      <c r="BB19" s="351"/>
      <c r="BC19" s="351"/>
      <c r="BD19" s="351"/>
      <c r="BE19" s="351"/>
      <c r="BF19" s="351"/>
    </row>
  </sheetData>
  <sheetProtection algorithmName="SHA-512" hashValue="guSglPyKo774uticGE2ywLvV2pLE3oYTVgew9JMYUahxF30kVw4O3jzBJjNIkkeN2dWkZmade8OQ2jEIK3DNZg==" saltValue="e3NNOlNIu0rX8yzrskthXg==" spinCount="100000" sheet="1" objects="1" scenarios="1"/>
  <mergeCells count="4">
    <mergeCell ref="Z15:AB15"/>
    <mergeCell ref="A15:B15"/>
    <mergeCell ref="F1:V1"/>
    <mergeCell ref="F15:V15"/>
  </mergeCells>
  <hyperlinks>
    <hyperlink ref="A3" r:id="rId1" xr:uid="{2E272749-BB3D-46A2-BF8C-68FBECEE1F54}"/>
    <hyperlink ref="A4" r:id="rId2" xr:uid="{1AAF6344-0B41-46AE-BF59-2092BDFC40E4}"/>
    <hyperlink ref="A6" r:id="rId3" xr:uid="{BA7DEE39-7C2A-45C6-AB6E-8F7B2B0619CC}"/>
    <hyperlink ref="A5" r:id="rId4" xr:uid="{FA1FAF31-C747-429F-98B4-D9F0F82C2396}"/>
    <hyperlink ref="A9" r:id="rId5" xr:uid="{5C2A81F8-5923-4FFE-8F91-B1D869978EF9}"/>
    <hyperlink ref="A10" r:id="rId6" xr:uid="{111130B0-033F-4E3C-9F6B-927E036C5507}"/>
    <hyperlink ref="A8" r:id="rId7" xr:uid="{74EF990E-AE72-4A18-A085-A63D0388FF81}"/>
    <hyperlink ref="A7" r:id="rId8" xr:uid="{7F10A886-F4A1-417F-B684-8E83C59E5FD8}"/>
  </hyperlinks>
  <pageMargins left="0.7" right="0.7" top="0.75" bottom="0.75" header="0.3" footer="0.3"/>
  <pageSetup paperSize="9" orientation="portrait" horizontalDpi="1200" verticalDpi="1200"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TOTAL ORDER</vt:lpstr>
      <vt:lpstr>VOLX - Holds PU </vt:lpstr>
      <vt:lpstr>VOLX - Holds PE</vt:lpstr>
      <vt:lpstr>VOLX - Holds Dual Texture</vt:lpstr>
      <vt:lpstr>INSPIR - Holds PE PU</vt:lpstr>
      <vt:lpstr>VOLX - Wood Volumes</vt:lpstr>
      <vt:lpstr>Speed Holds IFSC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dc:creator>
  <cp:lastModifiedBy>Gestion</cp:lastModifiedBy>
  <cp:lastPrinted>2022-06-30T10:12:27Z</cp:lastPrinted>
  <dcterms:created xsi:type="dcterms:W3CDTF">2020-07-27T10:02:20Z</dcterms:created>
  <dcterms:modified xsi:type="dcterms:W3CDTF">2023-06-19T14:32:23Z</dcterms:modified>
</cp:coreProperties>
</file>